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aiantas\OXE\01.ΜΟΝΑΔΑ Α\ΑΠ-6\6.5\6.5.1_ΑΝΑΠΛΑΣΕΙΣ - PIR012\05.ΕΝΤΑΞΗ\ΠΡΑΣΙΝΑ ΛΕΩΦΟΡΕΙΑ\ΥΛΙΚΟ ΠΡΟΣ ΕΥΚΕ ΓΙΑ ΑΝΑΚΟΙΝΩΣΗ\"/>
    </mc:Choice>
  </mc:AlternateContent>
  <xr:revisionPtr revIDLastSave="0" documentId="13_ncr:1_{32BB1304-CA7D-4970-A241-910504DA9A1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ΤΑΜΕΙΑΚΕΣ ΡΟΕΣ" sheetId="2" r:id="rId1"/>
    <sheet name="ΚΑΘΑΡΑ ΕΣΟΔΑ" sheetId="3" r:id="rId2"/>
    <sheet name="Φύλλο1" sheetId="1" r:id="rId3"/>
  </sheets>
  <externalReferences>
    <externalReference r:id="rId4"/>
  </externalReferences>
  <definedNames>
    <definedName name="_xlnm.Print_Area" localSheetId="1">'ΚΑΘΑΡΑ ΕΣΟΔΑ'!$A$1:$F$23</definedName>
    <definedName name="_xlnm.Print_Area" localSheetId="0">'ΤΑΜΕΙΑΚΕΣ ΡΟΕΣ'!$A$1:$G$38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" i="3" l="1"/>
  <c r="E9" i="3"/>
  <c r="I7" i="3" s="1"/>
  <c r="E8" i="3"/>
  <c r="E10" i="3" s="1"/>
  <c r="E7" i="3"/>
  <c r="D7" i="3"/>
  <c r="E6" i="3"/>
  <c r="I4" i="3" s="1"/>
  <c r="D6" i="3"/>
  <c r="B6" i="3"/>
  <c r="B7" i="3" s="1"/>
  <c r="B8" i="3" s="1"/>
  <c r="B9" i="3" s="1"/>
  <c r="B10" i="3" s="1"/>
  <c r="B11" i="3" s="1"/>
  <c r="B12" i="3" s="1"/>
  <c r="D5" i="3"/>
  <c r="B5" i="3"/>
  <c r="H4" i="3"/>
  <c r="D4" i="3"/>
  <c r="F33" i="2"/>
  <c r="F32" i="2"/>
  <c r="E30" i="2"/>
  <c r="D30" i="2"/>
  <c r="C30" i="2"/>
  <c r="G30" i="2" s="1"/>
  <c r="E29" i="2"/>
  <c r="D29" i="2"/>
  <c r="C29" i="2"/>
  <c r="G29" i="2" s="1"/>
  <c r="G28" i="2"/>
  <c r="E28" i="2"/>
  <c r="D28" i="2"/>
  <c r="C28" i="2"/>
  <c r="E27" i="2"/>
  <c r="D27" i="2"/>
  <c r="C27" i="2"/>
  <c r="G27" i="2" s="1"/>
  <c r="E26" i="2"/>
  <c r="D26" i="2"/>
  <c r="C26" i="2"/>
  <c r="G26" i="2" s="1"/>
  <c r="E25" i="2"/>
  <c r="D25" i="2"/>
  <c r="G25" i="2" s="1"/>
  <c r="C25" i="2"/>
  <c r="E24" i="2"/>
  <c r="D24" i="2"/>
  <c r="C24" i="2"/>
  <c r="G24" i="2" s="1"/>
  <c r="G23" i="2"/>
  <c r="E23" i="2"/>
  <c r="D23" i="2"/>
  <c r="C23" i="2"/>
  <c r="E22" i="2"/>
  <c r="D22" i="2"/>
  <c r="C22" i="2"/>
  <c r="G22" i="2" s="1"/>
  <c r="E21" i="2"/>
  <c r="D21" i="2"/>
  <c r="C21" i="2"/>
  <c r="G21" i="2" s="1"/>
  <c r="E20" i="2"/>
  <c r="D20" i="2"/>
  <c r="C20" i="2"/>
  <c r="G20" i="2" s="1"/>
  <c r="E19" i="2"/>
  <c r="D19" i="2"/>
  <c r="C19" i="2"/>
  <c r="G19" i="2" s="1"/>
  <c r="E18" i="2"/>
  <c r="D18" i="2"/>
  <c r="C18" i="2"/>
  <c r="G18" i="2" s="1"/>
  <c r="E17" i="2"/>
  <c r="D17" i="2"/>
  <c r="C17" i="2"/>
  <c r="G17" i="2" s="1"/>
  <c r="E16" i="2"/>
  <c r="G16" i="2" s="1"/>
  <c r="D16" i="2"/>
  <c r="C16" i="2"/>
  <c r="E15" i="2"/>
  <c r="D15" i="2"/>
  <c r="C15" i="2"/>
  <c r="G15" i="2" s="1"/>
  <c r="E14" i="2"/>
  <c r="D14" i="2"/>
  <c r="C14" i="2"/>
  <c r="G14" i="2" s="1"/>
  <c r="E13" i="2"/>
  <c r="D13" i="2"/>
  <c r="C13" i="2"/>
  <c r="G13" i="2" s="1"/>
  <c r="E12" i="2"/>
  <c r="D12" i="2"/>
  <c r="G12" i="2" s="1"/>
  <c r="C12" i="2"/>
  <c r="G11" i="2"/>
  <c r="E11" i="2"/>
  <c r="D11" i="2"/>
  <c r="C11" i="2"/>
  <c r="E10" i="2"/>
  <c r="D10" i="2"/>
  <c r="C10" i="2"/>
  <c r="G10" i="2" s="1"/>
  <c r="E9" i="2"/>
  <c r="D9" i="2"/>
  <c r="C9" i="2"/>
  <c r="G9" i="2" s="1"/>
  <c r="E8" i="2"/>
  <c r="D8" i="2"/>
  <c r="C8" i="2"/>
  <c r="G8" i="2" s="1"/>
  <c r="E7" i="2"/>
  <c r="D7" i="2"/>
  <c r="C7" i="2"/>
  <c r="G7" i="2" s="1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E6" i="2"/>
  <c r="E33" i="2" s="1"/>
  <c r="D6" i="2"/>
  <c r="D33" i="2" s="1"/>
  <c r="C6" i="2"/>
  <c r="C33" i="2" s="1"/>
  <c r="B6" i="2"/>
  <c r="I6" i="3" l="1"/>
  <c r="E11" i="3"/>
  <c r="G6" i="2"/>
  <c r="C32" i="2"/>
  <c r="D32" i="2"/>
  <c r="E32" i="2"/>
  <c r="D12" i="3" l="1"/>
  <c r="I9" i="3"/>
  <c r="G33" i="2"/>
  <c r="G32" i="2"/>
  <c r="D17" i="3" l="1"/>
  <c r="D18" i="3" s="1"/>
  <c r="H10" i="3"/>
</calcChain>
</file>

<file path=xl/sharedStrings.xml><?xml version="1.0" encoding="utf-8"?>
<sst xmlns="http://schemas.openxmlformats.org/spreadsheetml/2006/main" count="57" uniqueCount="48">
  <si>
    <t>ΑΝΑΛΥΣΗ ΤΑΜΕΙΑΚΩΝ ΡΟΩΝ (€,  ΣΤΑΘ. ΤΙΜΕΣ ΕΤΟΥΣ ΒΑΣΗΣ)</t>
  </si>
  <si>
    <t>ΕΤΟΣ</t>
  </si>
  <si>
    <t>ΚΟΣΤΟΣ ΕΠΕΝΔΥΣΗΣ</t>
  </si>
  <si>
    <t>ΣΥΝΟΛΟ ΕΣΟΔΩΝ</t>
  </si>
  <si>
    <t>ΣΥΝΟΛΟ ΔΑΠΑΝΩΝ</t>
  </si>
  <si>
    <t>ΥΠΟΛΕΙΜΜΑΤΙΚΗ ΑΞΙΑ</t>
  </si>
  <si>
    <t>ΚΑΘΑΡΗ ΤΑΜΕΙΑΚΗ ΡΟΗ</t>
  </si>
  <si>
    <t>(1)</t>
  </si>
  <si>
    <t>(2)</t>
  </si>
  <si>
    <t>(3)</t>
  </si>
  <si>
    <t>(4)</t>
  </si>
  <si>
    <t>(5) = (2)+(4)-(1)-(3)</t>
  </si>
  <si>
    <t>ΕΠΙΤΟΚΙΟ ΠΡΟΕΞΟΦΛΗΣΗΣ</t>
  </si>
  <si>
    <t>ΣΥΝΟΛΟ</t>
  </si>
  <si>
    <t>NPV</t>
  </si>
  <si>
    <t>Σημειώσεις</t>
  </si>
  <si>
    <t>1.</t>
  </si>
  <si>
    <r>
      <t xml:space="preserve">Η υπολειμματική αξία της επένδυσης υπολογίζεται στο τελευταίο έτος της χ/ο ανάλυσης, </t>
    </r>
    <r>
      <rPr>
        <b/>
        <u/>
        <sz val="8"/>
        <rFont val="Arial"/>
        <family val="2"/>
        <charset val="161"/>
      </rPr>
      <t>ενώ όλα τα προηγούμενα έτη συμπληρώνονται με την τιμή 0.</t>
    </r>
  </si>
  <si>
    <t>(Εάν κρίνεται σκόπιμο, μπορεί να προστεθεί ένα νέο φύλλο εργασίας στο οποίο να αποτυπώνεται ο τρόπος υπολογισμού της υπολειμματικής αξίας.)</t>
  </si>
  <si>
    <t>2.</t>
  </si>
  <si>
    <t>Όλες οι υπόλοιπες στήλες ενημερώνονται αυτόματα από τα άλλα φύλλα εργασίας.</t>
  </si>
  <si>
    <t xml:space="preserve"> </t>
  </si>
  <si>
    <t>(€,  ΣΤΑΘ. ΤΙΜΕΣ ΕΤΟΥΣ ΒΑΣΗΣ)</t>
  </si>
  <si>
    <t>ΥΠΟΛΟΓΙΣΜΟΣ ΤΩΝ ΠΡΟΕΞΟΦΛΗΜΕΝΩΝ ΚΑΘΑΡΩΝ ΕΣΟΔΩΝ ΤΗΣ ΠΡΑΞΗΣ
[άρθρο 61 παράγραφος 3 στοιχείο β) του κανονισμού (ΕΕ) αριθ. 1303/2013]</t>
  </si>
  <si>
    <t>Περίοδος αναφοράς (έτη)</t>
  </si>
  <si>
    <t xml:space="preserve">Κύρια στοιχεία και παράμετροι </t>
  </si>
  <si>
    <t>Αξία Μη Προεξοφλημένη</t>
  </si>
  <si>
    <t>Αξία Προεξοφλημένη (Καθαρή παρούσα Αξία)</t>
  </si>
  <si>
    <t>Χρηματοδοτικό προεξοφλητικό επιτόκιο(%)</t>
  </si>
  <si>
    <t>Συνολικό κόστος επένδυσης χωρίς τα απρόβλεπτα (σε ευρώ) = [C]</t>
  </si>
  <si>
    <t>Υπολειμματική αξία (σε ευρώ)</t>
  </si>
  <si>
    <t>Έσοδα (σε ευρώ, προεξοφλημένα)</t>
  </si>
  <si>
    <t>Δαπάνες λειτουργίας και αντικατάστασης (σε ευρώ, προεξοφλημένα)</t>
  </si>
  <si>
    <t xml:space="preserve">Καθαρά έσοδα = έσοδα + υπολειμματική αξία– δαπάνες λειτουργίας και αντικατάστασης  (σε ευρώ, προεξοφλημένα) Þ [R] = (5) + (4) - (6) </t>
  </si>
  <si>
    <t>0</t>
  </si>
  <si>
    <t>Συνολικό κόστος επένδυσης χωρίς απρόβλεπτα - Καθαρά έσοδα Þ [C]-[R] = (3)-(7)</t>
  </si>
  <si>
    <r>
      <t xml:space="preserve">Καθαρά έσοδα = έσοδα + υπολειμματική αξία– δαπάνες λειτουργίας και αντικατάστασης  (σε ευρώ, προεξοφλημένα) </t>
    </r>
    <r>
      <rPr>
        <sz val="8"/>
        <rFont val="Symbol"/>
        <family val="1"/>
        <charset val="2"/>
      </rPr>
      <t>Þ</t>
    </r>
    <r>
      <rPr>
        <sz val="8"/>
        <rFont val="Arial"/>
        <family val="2"/>
        <charset val="161"/>
      </rPr>
      <t xml:space="preserve"> [R] = (5) + (4) - (6) </t>
    </r>
  </si>
  <si>
    <t>Κατ'αναλογία εφαρμογή των προεξοφλημένων καθαρών εσόδων (%) Þ (C-R)/C = (8)/(3)</t>
  </si>
  <si>
    <r>
      <t xml:space="preserve">Συνολικό κόστος επένδυσης χωρίς απρόβλεπτα - Καθαρά έσοδα </t>
    </r>
    <r>
      <rPr>
        <sz val="8"/>
        <rFont val="Symbol"/>
        <family val="1"/>
        <charset val="2"/>
      </rPr>
      <t>Þ</t>
    </r>
    <r>
      <rPr>
        <sz val="8"/>
        <rFont val="Arial"/>
        <family val="2"/>
        <charset val="161"/>
      </rPr>
      <t xml:space="preserve"> [C]-[R] = (3)-(7)</t>
    </r>
  </si>
  <si>
    <r>
      <t xml:space="preserve">Κατ'αναλογία εφαρμογή των προεξοφλημένων καθαρών εσόδων (%) </t>
    </r>
    <r>
      <rPr>
        <b/>
        <sz val="8"/>
        <rFont val="Symbol"/>
        <family val="1"/>
        <charset val="2"/>
      </rPr>
      <t>Þ</t>
    </r>
    <r>
      <rPr>
        <b/>
        <sz val="8"/>
        <rFont val="Arial"/>
        <family val="2"/>
        <charset val="161"/>
      </rPr>
      <t xml:space="preserve"> (C-R)/C = (8)/(3)</t>
    </r>
  </si>
  <si>
    <t>ΥΠΟΛΟΓΙΣΜΟΣ ΤΟΥ ΣΥΝΟΛΙΚΟΥ ΕΠΙΛΕΞΙΜΟΥ ΚΟΣΤΟΥΣ
(λαμβανομένων υπόψη των απαιτήσεων του άρθρου 61 του Καν. 1303/2013)</t>
  </si>
  <si>
    <t>Αξία</t>
  </si>
  <si>
    <t>Συνολικό επιλέξιμο κόστος πριν να ληφθούν υπόψη οι απαιτήσεις που ορίζονται στο άρθρο 61 του κανονισμού (ΕΕ) αριθ. 1303/2013 (σε ευρώ, μη προεξοφλημένο)</t>
  </si>
  <si>
    <t xml:space="preserve">Κατ’ αναλογία εφαρμογή των προεξοφλημένων καθαρών εσόδων (%) </t>
  </si>
  <si>
    <t>Συνολικό επιλέξιμο κόστος λαμβανομένων υπόψη των απαιτήσεων που ορίζονται στο άρθρο 61 του κανονισμού (ΕΕ) αριθ. 1303/2013 (σε ευρώ, μη προεξοφλημένο) = (1)*(2)</t>
  </si>
  <si>
    <t xml:space="preserve">Εάν η καθαρή παρούσα αξία των δαπανών λειτουργίας και αντικατάστασης είναι υψηλότερη από την καθαρή παρούσα αξία των εσόδων, </t>
  </si>
  <si>
    <t xml:space="preserve">το έργο δεν θεωρείται ότι παράγει καθαρά έσοδα και η κατ' αναλογία εφαρμογή των προεξοφλημένων καθαρών εσόδων θα πρέπει να καθοριστεί σε 100 %. </t>
  </si>
  <si>
    <t>Όλα τα κελιά ενημερώνονται αυτόματα από τα άλλα φύλλα εργασίας.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</si>
</sst>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408]_-;\-* #,##0.00\ [$€-408]_-;_-* &quot;-&quot;??\ [$€-408]_-;_-@_-"/>
    <numFmt numFmtId="165" formatCode="_(&quot;$&quot;* #,##0.00_);_(&quot;$&quot;* \(#,##0.00\);_(&quot;$&quot;* &quot;-&quot;??_);_(@_)"/>
    <numFmt numFmtId="166" formatCode="#,##0\ &quot;€&quot;"/>
  </numFmts>
  <fonts count="14" x14ac:knownFonts="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  <charset val="161"/>
    </font>
    <font>
      <b/>
      <sz val="8"/>
      <name val="Arial"/>
      <family val="2"/>
      <charset val="161"/>
    </font>
    <font>
      <sz val="10"/>
      <name val="Arial"/>
      <family val="2"/>
    </font>
    <font>
      <b/>
      <sz val="10"/>
      <color indexed="10"/>
      <name val="Arial"/>
      <family val="2"/>
      <charset val="161"/>
    </font>
    <font>
      <b/>
      <u/>
      <sz val="8"/>
      <name val="Arial"/>
      <family val="2"/>
      <charset val="161"/>
    </font>
    <font>
      <b/>
      <i/>
      <sz val="8"/>
      <name val="Arial"/>
      <family val="2"/>
      <charset val="161"/>
    </font>
    <font>
      <sz val="10"/>
      <name val="Arial"/>
      <family val="2"/>
      <charset val="161"/>
    </font>
    <font>
      <sz val="8"/>
      <color rgb="FFFF0000"/>
      <name val="Arial"/>
      <family val="2"/>
      <charset val="161"/>
    </font>
    <font>
      <sz val="8"/>
      <name val="Symbol"/>
      <family val="1"/>
      <charset val="2"/>
    </font>
    <font>
      <b/>
      <sz val="8"/>
      <name val="Symbol"/>
      <family val="1"/>
      <charset val="2"/>
    </font>
    <font>
      <i/>
      <sz val="8"/>
      <name val="Arial"/>
      <family val="2"/>
      <charset val="161"/>
    </font>
    <font>
      <i/>
      <sz val="8"/>
      <color indexed="10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9">
    <xf numFmtId="0" fontId="0" fillId="0" borderId="0" xfId="0"/>
    <xf numFmtId="0" fontId="2" fillId="2" borderId="0" xfId="1" applyFont="1" applyFill="1" applyAlignment="1" applyProtection="1">
      <alignment vertical="center"/>
      <protection locked="0"/>
    </xf>
    <xf numFmtId="0" fontId="2" fillId="2" borderId="0" xfId="1" applyFont="1" applyFill="1" applyAlignment="1" applyProtection="1">
      <alignment horizontal="center" vertical="center"/>
      <protection locked="0"/>
    </xf>
    <xf numFmtId="0" fontId="2" fillId="0" borderId="0" xfId="1" applyFont="1" applyAlignment="1" applyProtection="1">
      <alignment vertical="center"/>
      <protection locked="0"/>
    </xf>
    <xf numFmtId="0" fontId="3" fillId="3" borderId="1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vertical="center"/>
    </xf>
    <xf numFmtId="0" fontId="3" fillId="2" borderId="1" xfId="1" applyFont="1" applyFill="1" applyBorder="1" applyAlignment="1" applyProtection="1">
      <alignment horizontal="center" vertical="center"/>
      <protection locked="0"/>
    </xf>
    <xf numFmtId="0" fontId="3" fillId="2" borderId="2" xfId="1" applyFont="1" applyFill="1" applyBorder="1" applyAlignment="1" applyProtection="1">
      <alignment horizontal="center" vertical="center"/>
      <protection locked="0"/>
    </xf>
    <xf numFmtId="0" fontId="2" fillId="0" borderId="2" xfId="1" applyFont="1" applyBorder="1" applyAlignment="1" applyProtection="1">
      <alignment horizontal="center" vertical="center"/>
      <protection locked="0"/>
    </xf>
    <xf numFmtId="0" fontId="2" fillId="0" borderId="3" xfId="1" applyFont="1" applyBorder="1" applyAlignment="1" applyProtection="1">
      <alignment vertical="center"/>
      <protection locked="0"/>
    </xf>
    <xf numFmtId="0" fontId="3" fillId="2" borderId="0" xfId="1" applyFont="1" applyFill="1" applyAlignment="1" applyProtection="1">
      <alignment vertical="center"/>
      <protection locked="0"/>
    </xf>
    <xf numFmtId="0" fontId="3" fillId="3" borderId="4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2" borderId="0" xfId="1" applyFont="1" applyFill="1" applyAlignment="1" applyProtection="1">
      <alignment horizontal="center" vertical="center" wrapText="1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3" fillId="3" borderId="7" xfId="1" applyFont="1" applyFill="1" applyBorder="1" applyAlignment="1">
      <alignment horizontal="center" vertical="center"/>
    </xf>
    <xf numFmtId="0" fontId="3" fillId="3" borderId="8" xfId="1" quotePrefix="1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 vertical="center" wrapText="1"/>
    </xf>
    <xf numFmtId="0" fontId="3" fillId="3" borderId="10" xfId="1" applyFont="1" applyFill="1" applyBorder="1" applyAlignment="1">
      <alignment horizontal="center" vertical="center"/>
    </xf>
    <xf numFmtId="164" fontId="2" fillId="0" borderId="11" xfId="1" applyNumberFormat="1" applyFont="1" applyBorder="1" applyAlignment="1">
      <alignment vertical="center"/>
    </xf>
    <xf numFmtId="164" fontId="2" fillId="0" borderId="12" xfId="1" applyNumberFormat="1" applyFont="1" applyBorder="1" applyAlignment="1">
      <alignment vertical="center"/>
    </xf>
    <xf numFmtId="4" fontId="2" fillId="0" borderId="12" xfId="1" applyNumberFormat="1" applyFont="1" applyBorder="1" applyAlignment="1" applyProtection="1">
      <alignment vertical="center"/>
      <protection locked="0"/>
    </xf>
    <xf numFmtId="164" fontId="2" fillId="0" borderId="13" xfId="2" applyNumberFormat="1" applyFont="1" applyFill="1" applyBorder="1" applyAlignment="1" applyProtection="1">
      <alignment vertical="center"/>
    </xf>
    <xf numFmtId="2" fontId="2" fillId="2" borderId="0" xfId="1" applyNumberFormat="1" applyFont="1" applyFill="1" applyAlignment="1" applyProtection="1">
      <alignment horizontal="left" vertical="center"/>
      <protection locked="0"/>
    </xf>
    <xf numFmtId="9" fontId="2" fillId="2" borderId="0" xfId="1" applyNumberFormat="1" applyFont="1" applyFill="1" applyAlignment="1" applyProtection="1">
      <alignment horizontal="center" vertical="center"/>
      <protection locked="0"/>
    </xf>
    <xf numFmtId="0" fontId="3" fillId="3" borderId="14" xfId="1" applyFont="1" applyFill="1" applyBorder="1" applyAlignment="1">
      <alignment horizontal="center" vertical="center"/>
    </xf>
    <xf numFmtId="4" fontId="2" fillId="0" borderId="11" xfId="1" applyNumberFormat="1" applyFont="1" applyBorder="1" applyAlignment="1" applyProtection="1">
      <alignment vertical="center"/>
      <protection locked="0"/>
    </xf>
    <xf numFmtId="164" fontId="2" fillId="0" borderId="15" xfId="2" applyNumberFormat="1" applyFont="1" applyFill="1" applyBorder="1" applyAlignment="1" applyProtection="1">
      <alignment vertical="center"/>
    </xf>
    <xf numFmtId="2" fontId="2" fillId="2" borderId="0" xfId="1" applyNumberFormat="1" applyFont="1" applyFill="1" applyAlignment="1" applyProtection="1">
      <alignment horizontal="center" vertical="center"/>
      <protection locked="0"/>
    </xf>
    <xf numFmtId="3" fontId="2" fillId="0" borderId="11" xfId="1" applyNumberFormat="1" applyFont="1" applyBorder="1" applyAlignment="1" applyProtection="1">
      <alignment vertical="center"/>
      <protection locked="0"/>
    </xf>
    <xf numFmtId="0" fontId="2" fillId="2" borderId="0" xfId="1" applyFont="1" applyFill="1" applyAlignment="1" applyProtection="1">
      <alignment horizontal="left" vertical="center"/>
      <protection locked="0"/>
    </xf>
    <xf numFmtId="0" fontId="3" fillId="3" borderId="7" xfId="1" applyFont="1" applyFill="1" applyBorder="1" applyAlignment="1" applyProtection="1">
      <alignment horizontal="center" vertical="center" wrapText="1"/>
      <protection locked="0"/>
    </xf>
    <xf numFmtId="9" fontId="3" fillId="3" borderId="8" xfId="3" applyFont="1" applyFill="1" applyBorder="1" applyAlignment="1" applyProtection="1">
      <alignment horizontal="center" vertical="center"/>
      <protection locked="0"/>
    </xf>
    <xf numFmtId="2" fontId="2" fillId="2" borderId="16" xfId="1" applyNumberFormat="1" applyFont="1" applyFill="1" applyBorder="1" applyAlignment="1" applyProtection="1">
      <alignment vertical="center"/>
      <protection locked="0"/>
    </xf>
    <xf numFmtId="2" fontId="2" fillId="2" borderId="17" xfId="1" applyNumberFormat="1" applyFont="1" applyFill="1" applyBorder="1" applyAlignment="1" applyProtection="1">
      <alignment vertical="center"/>
      <protection locked="0"/>
    </xf>
    <xf numFmtId="2" fontId="2" fillId="2" borderId="18" xfId="1" applyNumberFormat="1" applyFont="1" applyFill="1" applyBorder="1" applyAlignment="1" applyProtection="1">
      <alignment vertical="center"/>
      <protection locked="0"/>
    </xf>
    <xf numFmtId="164" fontId="3" fillId="3" borderId="8" xfId="1" applyNumberFormat="1" applyFont="1" applyFill="1" applyBorder="1" applyAlignment="1">
      <alignment vertical="center"/>
    </xf>
    <xf numFmtId="3" fontId="3" fillId="3" borderId="8" xfId="1" applyNumberFormat="1" applyFont="1" applyFill="1" applyBorder="1" applyAlignment="1">
      <alignment vertical="center"/>
    </xf>
    <xf numFmtId="164" fontId="3" fillId="3" borderId="9" xfId="1" applyNumberFormat="1" applyFont="1" applyFill="1" applyBorder="1" applyAlignment="1">
      <alignment vertical="center"/>
    </xf>
    <xf numFmtId="0" fontId="3" fillId="3" borderId="19" xfId="1" applyFont="1" applyFill="1" applyBorder="1" applyAlignment="1">
      <alignment horizontal="center" vertical="center"/>
    </xf>
    <xf numFmtId="164" fontId="3" fillId="3" borderId="20" xfId="1" applyNumberFormat="1" applyFont="1" applyFill="1" applyBorder="1" applyAlignment="1">
      <alignment vertical="center"/>
    </xf>
    <xf numFmtId="3" fontId="3" fillId="3" borderId="20" xfId="1" applyNumberFormat="1" applyFont="1" applyFill="1" applyBorder="1" applyAlignment="1">
      <alignment vertical="center"/>
    </xf>
    <xf numFmtId="164" fontId="3" fillId="3" borderId="21" xfId="1" applyNumberFormat="1" applyFont="1" applyFill="1" applyBorder="1" applyAlignment="1">
      <alignment vertical="center"/>
    </xf>
    <xf numFmtId="2" fontId="5" fillId="2" borderId="0" xfId="1" applyNumberFormat="1" applyFont="1" applyFill="1" applyAlignment="1" applyProtection="1">
      <alignment horizontal="left"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right" vertical="center"/>
      <protection locked="0"/>
    </xf>
    <xf numFmtId="0" fontId="2" fillId="2" borderId="0" xfId="1" applyFont="1" applyFill="1"/>
    <xf numFmtId="0" fontId="2" fillId="2" borderId="0" xfId="1" applyFont="1" applyFill="1" applyAlignment="1">
      <alignment horizontal="center"/>
    </xf>
    <xf numFmtId="0" fontId="7" fillId="2" borderId="22" xfId="1" applyFont="1" applyFill="1" applyBorder="1" applyAlignment="1">
      <alignment horizontal="right"/>
    </xf>
    <xf numFmtId="0" fontId="2" fillId="0" borderId="0" xfId="1" applyFont="1" applyAlignment="1">
      <alignment vertical="center"/>
    </xf>
    <xf numFmtId="0" fontId="3" fillId="3" borderId="23" xfId="1" applyFont="1" applyFill="1" applyBorder="1" applyAlignment="1">
      <alignment horizontal="center" vertical="center" wrapText="1"/>
    </xf>
    <xf numFmtId="0" fontId="8" fillId="3" borderId="24" xfId="1" applyFont="1" applyFill="1" applyBorder="1" applyAlignment="1">
      <alignment horizontal="center" vertical="center"/>
    </xf>
    <xf numFmtId="0" fontId="8" fillId="3" borderId="25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9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3" fillId="3" borderId="26" xfId="1" applyFont="1" applyFill="1" applyBorder="1" applyAlignment="1">
      <alignment horizontal="center" vertical="center" wrapText="1"/>
    </xf>
    <xf numFmtId="0" fontId="3" fillId="3" borderId="27" xfId="1" applyFont="1" applyFill="1" applyBorder="1" applyAlignment="1">
      <alignment horizontal="left" vertical="center" wrapText="1"/>
    </xf>
    <xf numFmtId="0" fontId="3" fillId="3" borderId="27" xfId="1" applyFont="1" applyFill="1" applyBorder="1" applyAlignment="1">
      <alignment horizontal="center" vertical="center" wrapText="1"/>
    </xf>
    <xf numFmtId="0" fontId="3" fillId="3" borderId="28" xfId="1" applyFont="1" applyFill="1" applyBorder="1" applyAlignment="1">
      <alignment horizontal="center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8" xfId="1" applyFont="1" applyBorder="1" applyAlignment="1">
      <alignment horizontal="left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166" fontId="8" fillId="0" borderId="0" xfId="1" applyNumberFormat="1" applyFont="1" applyAlignment="1">
      <alignment vertical="center"/>
    </xf>
    <xf numFmtId="9" fontId="2" fillId="0" borderId="8" xfId="1" applyNumberFormat="1" applyFont="1" applyBorder="1" applyAlignment="1">
      <alignment horizontal="center" vertical="center" wrapText="1"/>
    </xf>
    <xf numFmtId="9" fontId="2" fillId="0" borderId="9" xfId="1" applyNumberFormat="1" applyFont="1" applyBorder="1" applyAlignment="1">
      <alignment horizontal="center" vertical="center" wrapText="1"/>
    </xf>
    <xf numFmtId="166" fontId="2" fillId="0" borderId="8" xfId="1" applyNumberFormat="1" applyFont="1" applyBorder="1" applyAlignment="1">
      <alignment vertical="center" wrapText="1"/>
    </xf>
    <xf numFmtId="166" fontId="2" fillId="0" borderId="9" xfId="1" applyNumberFormat="1" applyFont="1" applyBorder="1" applyAlignment="1">
      <alignment vertical="center" wrapText="1"/>
    </xf>
    <xf numFmtId="0" fontId="2" fillId="3" borderId="8" xfId="1" applyFont="1" applyFill="1" applyBorder="1" applyAlignment="1">
      <alignment horizontal="left" vertical="center" wrapText="1"/>
    </xf>
    <xf numFmtId="166" fontId="2" fillId="0" borderId="9" xfId="1" applyNumberFormat="1" applyFont="1" applyBorder="1" applyAlignment="1">
      <alignment horizontal="right" vertical="center" wrapText="1"/>
    </xf>
    <xf numFmtId="10" fontId="8" fillId="0" borderId="0" xfId="1" applyNumberFormat="1" applyFont="1" applyAlignment="1">
      <alignment vertical="center"/>
    </xf>
    <xf numFmtId="0" fontId="8" fillId="0" borderId="0" xfId="1" applyFont="1" applyAlignment="1">
      <alignment horizontal="left" vertical="center"/>
    </xf>
    <xf numFmtId="0" fontId="2" fillId="0" borderId="19" xfId="1" applyFont="1" applyBorder="1" applyAlignment="1">
      <alignment horizontal="left" vertical="center" wrapText="1"/>
    </xf>
    <xf numFmtId="0" fontId="3" fillId="0" borderId="20" xfId="1" applyFont="1" applyBorder="1" applyAlignment="1">
      <alignment horizontal="left" vertical="center" wrapText="1"/>
    </xf>
    <xf numFmtId="10" fontId="3" fillId="0" borderId="29" xfId="3" applyNumberFormat="1" applyFont="1" applyBorder="1" applyAlignment="1" applyProtection="1">
      <alignment horizontal="center" vertical="center" wrapText="1"/>
    </xf>
    <xf numFmtId="10" fontId="3" fillId="0" borderId="30" xfId="3" applyNumberFormat="1" applyFont="1" applyBorder="1" applyAlignment="1" applyProtection="1">
      <alignment horizontal="center" vertical="center" wrapText="1"/>
    </xf>
    <xf numFmtId="9" fontId="8" fillId="0" borderId="0" xfId="3" applyFont="1" applyFill="1" applyAlignment="1" applyProtection="1">
      <alignment vertical="center"/>
    </xf>
    <xf numFmtId="0" fontId="2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10" fontId="3" fillId="0" borderId="0" xfId="3" applyNumberFormat="1" applyFont="1" applyBorder="1" applyAlignment="1" applyProtection="1">
      <alignment horizontal="center" vertical="center" wrapText="1"/>
    </xf>
    <xf numFmtId="0" fontId="2" fillId="2" borderId="0" xfId="1" applyFont="1" applyFill="1" applyAlignment="1">
      <alignment vertical="center"/>
    </xf>
    <xf numFmtId="2" fontId="2" fillId="2" borderId="0" xfId="1" applyNumberFormat="1" applyFont="1" applyFill="1" applyAlignment="1">
      <alignment horizontal="center" vertical="center"/>
    </xf>
    <xf numFmtId="166" fontId="2" fillId="2" borderId="0" xfId="1" applyNumberFormat="1" applyFont="1" applyFill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3" fillId="3" borderId="7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4" fontId="2" fillId="0" borderId="9" xfId="1" applyNumberFormat="1" applyFont="1" applyBorder="1" applyAlignment="1">
      <alignment horizontal="right" vertical="center" wrapText="1"/>
    </xf>
    <xf numFmtId="10" fontId="12" fillId="0" borderId="13" xfId="1" applyNumberFormat="1" applyFont="1" applyBorder="1" applyAlignment="1">
      <alignment horizontal="right" vertical="center" wrapText="1"/>
    </xf>
    <xf numFmtId="0" fontId="2" fillId="0" borderId="29" xfId="1" applyFont="1" applyBorder="1" applyAlignment="1">
      <alignment horizontal="left" vertical="center" wrapText="1"/>
    </xf>
    <xf numFmtId="4" fontId="12" fillId="3" borderId="31" xfId="1" applyNumberFormat="1" applyFont="1" applyFill="1" applyBorder="1" applyAlignment="1">
      <alignment horizontal="right" vertical="center" wrapText="1"/>
    </xf>
    <xf numFmtId="3" fontId="2" fillId="2" borderId="0" xfId="1" applyNumberFormat="1" applyFont="1" applyFill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2" fillId="2" borderId="0" xfId="1" applyFont="1" applyFill="1" applyAlignment="1">
      <alignment horizontal="left" vertical="center"/>
    </xf>
    <xf numFmtId="0" fontId="13" fillId="0" borderId="0" xfId="1" applyFont="1" applyAlignment="1">
      <alignment horizontal="left" vertical="center" wrapText="1"/>
    </xf>
  </cellXfs>
  <cellStyles count="4">
    <cellStyle name="Κανονικό" xfId="0" builtinId="0"/>
    <cellStyle name="Κανονικό 2" xfId="1" xr:uid="{8DAEF74F-5D1B-41B0-9869-2EB47DF10681}"/>
    <cellStyle name="Νομισματική μονάδα 2" xfId="2" xr:uid="{14149D82-6F3A-4A87-824D-2EBF677C9312}"/>
    <cellStyle name="Ποσοστό 2" xfId="3" xr:uid="{77E18129-E201-4DB0-B3B5-69CDBA6F03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.&#924;&#927;&#925;&#913;&#916;&#913;%20&#913;/&#913;&#928;-6/6.5/6.5.1_&#913;&#925;&#913;&#928;&#923;&#913;&#931;&#917;&#921;&#931;%20-%20PIR012/04.&#932;&#916;&#928;-&#913;&#926;&#921;&#927;&#923;&#927;&#915;&#919;&#931;&#919;%20&#928;&#929;&#913;&#926;&#919;&#931;/MIS.5149295_%20PRASINA%20LEOFOREIA/&#932;&#927;&#915;&#921;&#913;_14_2_2022/&#932;&#917;&#923;&#921;&#922;&#913;%20&#917;&#915;&#915;&#929;&#913;&#934;&#913;%20&#917;&#933;&#922;&#917;%2025_2_22/X-O%20&#913;&#957;&#940;&#955;&#965;&#963;&#951;_&#928;&#929;&#913;&#931;&#921;&#925;&#913;%20&#923;&#917;&#937;&#934;&#927;&#929;&#917;&#921;&#913;%20_final_25_02_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ΓΕΝΙΚΑ ΣΤΟΙΧΕΙΑ"/>
      <sheetName val="ΕΠΕΝΔΥΣΗ"/>
      <sheetName val="ΚΟΣΤΟΣ ΕΠΕΝΔΥΣΗΣ"/>
      <sheetName val="ΕΠΙΛΕΞΙΜΟ ΚΟΣΤΟΣ"/>
      <sheetName val="ΑΝΑΛΥΣΗ ΕΣΟΔΩΝ"/>
      <sheetName val="ΕΣΟΔΑ"/>
      <sheetName val="ΑΝΑΛΥΣΗ ΔΑΠΑΝΩΝ"/>
      <sheetName val="ΔΑΠΑΝΕΣ"/>
      <sheetName val="ΤΑΜΕΙΑΚΕΣ ΡΟΕΣ"/>
      <sheetName val="ΚΑΘΑΡΑ ΕΣΟΔΑ"/>
      <sheetName val="ΑΝΑΛΥΣΗ ΚΟΣΤΟΥΣ "/>
    </sheetNames>
    <sheetDataSet>
      <sheetData sheetId="0">
        <row r="9">
          <cell r="C9">
            <v>25</v>
          </cell>
        </row>
        <row r="11">
          <cell r="C11">
            <v>1</v>
          </cell>
        </row>
      </sheetData>
      <sheetData sheetId="1"/>
      <sheetData sheetId="2">
        <row r="5">
          <cell r="B5">
            <v>2022</v>
          </cell>
          <cell r="M5">
            <v>1600000</v>
          </cell>
          <cell r="Q5">
            <v>1984000</v>
          </cell>
        </row>
        <row r="6">
          <cell r="M6">
            <v>0</v>
          </cell>
          <cell r="Q6">
            <v>0</v>
          </cell>
        </row>
        <row r="7">
          <cell r="M7">
            <v>0</v>
          </cell>
          <cell r="Q7">
            <v>0</v>
          </cell>
        </row>
        <row r="8">
          <cell r="M8">
            <v>0</v>
          </cell>
          <cell r="Q8">
            <v>0</v>
          </cell>
        </row>
        <row r="9">
          <cell r="M9">
            <v>0</v>
          </cell>
          <cell r="Q9">
            <v>0</v>
          </cell>
        </row>
        <row r="10">
          <cell r="M10">
            <v>0</v>
          </cell>
          <cell r="Q10">
            <v>0</v>
          </cell>
        </row>
        <row r="11">
          <cell r="M11">
            <v>0</v>
          </cell>
          <cell r="Q11">
            <v>0</v>
          </cell>
        </row>
        <row r="12">
          <cell r="M12">
            <v>0</v>
          </cell>
          <cell r="Q12">
            <v>0</v>
          </cell>
        </row>
        <row r="13">
          <cell r="M13">
            <v>0</v>
          </cell>
          <cell r="Q13">
            <v>0</v>
          </cell>
        </row>
        <row r="14">
          <cell r="M14">
            <v>0</v>
          </cell>
          <cell r="Q14">
            <v>0</v>
          </cell>
        </row>
      </sheetData>
      <sheetData sheetId="3">
        <row r="18">
          <cell r="D18">
            <v>1984000</v>
          </cell>
        </row>
      </sheetData>
      <sheetData sheetId="4"/>
      <sheetData sheetId="5">
        <row r="5">
          <cell r="D5">
            <v>0</v>
          </cell>
        </row>
        <row r="6">
          <cell r="D6">
            <v>228996.1</v>
          </cell>
        </row>
        <row r="7">
          <cell r="D7">
            <v>228996.1</v>
          </cell>
        </row>
        <row r="8">
          <cell r="D8">
            <v>228996.1</v>
          </cell>
        </row>
        <row r="9">
          <cell r="D9">
            <v>228996.1</v>
          </cell>
        </row>
        <row r="10">
          <cell r="D10">
            <v>228996.1</v>
          </cell>
        </row>
        <row r="11">
          <cell r="D11">
            <v>228996.1</v>
          </cell>
        </row>
        <row r="12">
          <cell r="D12">
            <v>228996.1</v>
          </cell>
        </row>
        <row r="13">
          <cell r="D13">
            <v>228996.1</v>
          </cell>
        </row>
        <row r="14">
          <cell r="D14">
            <v>228996.1</v>
          </cell>
        </row>
        <row r="15">
          <cell r="D15">
            <v>228996.1</v>
          </cell>
        </row>
        <row r="16">
          <cell r="D16">
            <v>228996.1</v>
          </cell>
        </row>
        <row r="17">
          <cell r="D17">
            <v>228996.1</v>
          </cell>
        </row>
        <row r="18">
          <cell r="D18">
            <v>228996.1</v>
          </cell>
        </row>
        <row r="19">
          <cell r="D19">
            <v>228996.1</v>
          </cell>
        </row>
        <row r="20">
          <cell r="D20">
            <v>228996.1</v>
          </cell>
        </row>
        <row r="21">
          <cell r="D21">
            <v>228996.1</v>
          </cell>
        </row>
        <row r="22">
          <cell r="D22">
            <v>228996.1</v>
          </cell>
        </row>
        <row r="23">
          <cell r="D23">
            <v>228996.1</v>
          </cell>
        </row>
        <row r="24">
          <cell r="D24">
            <v>228996.1</v>
          </cell>
        </row>
        <row r="25">
          <cell r="D25">
            <v>228996.1</v>
          </cell>
        </row>
        <row r="26">
          <cell r="D26">
            <v>228996.1</v>
          </cell>
        </row>
        <row r="27">
          <cell r="D27">
            <v>228996.1</v>
          </cell>
        </row>
        <row r="28">
          <cell r="D28">
            <v>228996.1</v>
          </cell>
        </row>
        <row r="29">
          <cell r="D29">
            <v>228996.1</v>
          </cell>
        </row>
      </sheetData>
      <sheetData sheetId="6"/>
      <sheetData sheetId="7">
        <row r="5">
          <cell r="E5">
            <v>0</v>
          </cell>
        </row>
        <row r="6">
          <cell r="E6">
            <v>228996.0993939394</v>
          </cell>
        </row>
        <row r="7">
          <cell r="E7">
            <v>228996.0993939394</v>
          </cell>
        </row>
        <row r="8">
          <cell r="E8">
            <v>228996.0993939394</v>
          </cell>
        </row>
        <row r="9">
          <cell r="E9">
            <v>228996.0993939394</v>
          </cell>
        </row>
        <row r="10">
          <cell r="E10">
            <v>228996.0993939394</v>
          </cell>
        </row>
        <row r="11">
          <cell r="E11">
            <v>228996.0993939394</v>
          </cell>
        </row>
        <row r="12">
          <cell r="E12">
            <v>228996.0993939394</v>
          </cell>
        </row>
        <row r="13">
          <cell r="E13">
            <v>228996.0993939394</v>
          </cell>
        </row>
        <row r="14">
          <cell r="E14">
            <v>228996.0993939394</v>
          </cell>
        </row>
        <row r="15">
          <cell r="E15">
            <v>228996.0993939394</v>
          </cell>
        </row>
        <row r="16">
          <cell r="E16">
            <v>228996.0993939394</v>
          </cell>
        </row>
        <row r="17">
          <cell r="E17">
            <v>228996.0993939394</v>
          </cell>
        </row>
        <row r="18">
          <cell r="E18">
            <v>228996.0993939394</v>
          </cell>
        </row>
        <row r="19">
          <cell r="E19">
            <v>228996.0993939394</v>
          </cell>
        </row>
        <row r="20">
          <cell r="E20">
            <v>228996.0993939394</v>
          </cell>
        </row>
        <row r="21">
          <cell r="E21">
            <v>228996.0993939394</v>
          </cell>
        </row>
        <row r="22">
          <cell r="E22">
            <v>228996.0993939394</v>
          </cell>
        </row>
        <row r="23">
          <cell r="E23">
            <v>228996.0993939394</v>
          </cell>
        </row>
        <row r="24">
          <cell r="E24">
            <v>228996.0993939394</v>
          </cell>
        </row>
        <row r="25">
          <cell r="E25">
            <v>228996.0993939394</v>
          </cell>
        </row>
        <row r="26">
          <cell r="E26">
            <v>228996.0993939394</v>
          </cell>
        </row>
        <row r="27">
          <cell r="E27">
            <v>228996.0993939394</v>
          </cell>
        </row>
        <row r="28">
          <cell r="E28">
            <v>228996.0993939394</v>
          </cell>
        </row>
        <row r="29">
          <cell r="E29">
            <v>228996.0993939394</v>
          </cell>
        </row>
      </sheetData>
      <sheetData sheetId="8">
        <row r="31">
          <cell r="C31">
            <v>0.05</v>
          </cell>
        </row>
        <row r="32">
          <cell r="C32">
            <v>1984000</v>
          </cell>
          <cell r="F32">
            <v>0</v>
          </cell>
        </row>
        <row r="33">
          <cell r="C33">
            <v>1889523.8095238095</v>
          </cell>
          <cell r="D33">
            <v>3009366.8154309159</v>
          </cell>
          <cell r="E33">
            <v>3009366.8074663319</v>
          </cell>
          <cell r="F33">
            <v>0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5EB90-E31E-4109-A127-39F0AAB09E95}">
  <sheetPr>
    <pageSetUpPr fitToPage="1"/>
  </sheetPr>
  <dimension ref="A1:Q45"/>
  <sheetViews>
    <sheetView showGridLines="0" zoomScale="80" zoomScaleNormal="80" workbookViewId="0">
      <selection activeCell="G33" sqref="G33"/>
    </sheetView>
  </sheetViews>
  <sheetFormatPr defaultColWidth="9.140625" defaultRowHeight="11.25" x14ac:dyDescent="0.25"/>
  <cols>
    <col min="1" max="1" width="2.28515625" style="1" customWidth="1"/>
    <col min="2" max="2" width="16.42578125" style="1" customWidth="1"/>
    <col min="3" max="7" width="19.42578125" style="2" customWidth="1"/>
    <col min="8" max="8" width="5.5703125" style="2" customWidth="1"/>
    <col min="9" max="9" width="13.85546875" style="2" customWidth="1"/>
    <col min="10" max="10" width="13" style="2" customWidth="1"/>
    <col min="11" max="11" width="15.7109375" style="2" customWidth="1"/>
    <col min="12" max="12" width="6.85546875" style="2" customWidth="1"/>
    <col min="13" max="13" width="3.7109375" style="2" customWidth="1"/>
    <col min="14" max="14" width="11" style="2" customWidth="1"/>
    <col min="15" max="15" width="14.85546875" style="2" customWidth="1"/>
    <col min="16" max="16" width="1.42578125" style="2" customWidth="1"/>
    <col min="17" max="17" width="1.5703125" style="2" customWidth="1"/>
    <col min="18" max="16384" width="9.140625" style="1"/>
  </cols>
  <sheetData>
    <row r="1" spans="1:17" ht="12" thickBot="1" x14ac:dyDescent="0.3"/>
    <row r="2" spans="1:17" s="3" customFormat="1" ht="18" customHeight="1" thickBot="1" x14ac:dyDescent="0.3">
      <c r="B2" s="4" t="s">
        <v>0</v>
      </c>
      <c r="C2" s="5"/>
      <c r="D2" s="5"/>
      <c r="E2" s="5"/>
      <c r="F2" s="6"/>
      <c r="G2" s="7"/>
    </row>
    <row r="3" spans="1:17" s="3" customFormat="1" ht="12" thickBot="1" x14ac:dyDescent="0.3">
      <c r="B3" s="8"/>
      <c r="C3" s="9"/>
      <c r="D3" s="9"/>
      <c r="E3" s="9"/>
      <c r="F3" s="10"/>
      <c r="G3" s="11"/>
    </row>
    <row r="4" spans="1:17" s="12" customFormat="1" ht="22.5" x14ac:dyDescent="0.25">
      <c r="B4" s="13" t="s">
        <v>1</v>
      </c>
      <c r="C4" s="14" t="s">
        <v>2</v>
      </c>
      <c r="D4" s="14" t="s">
        <v>3</v>
      </c>
      <c r="E4" s="14" t="s">
        <v>4</v>
      </c>
      <c r="F4" s="14" t="s">
        <v>5</v>
      </c>
      <c r="G4" s="15" t="s">
        <v>6</v>
      </c>
      <c r="H4" s="16"/>
      <c r="I4" s="17"/>
    </row>
    <row r="5" spans="1:17" s="12" customFormat="1" x14ac:dyDescent="0.25">
      <c r="A5" s="16"/>
      <c r="B5" s="18"/>
      <c r="C5" s="19" t="s">
        <v>7</v>
      </c>
      <c r="D5" s="19" t="s">
        <v>8</v>
      </c>
      <c r="E5" s="19" t="s">
        <v>9</v>
      </c>
      <c r="F5" s="19" t="s">
        <v>10</v>
      </c>
      <c r="G5" s="20" t="s">
        <v>11</v>
      </c>
      <c r="H5" s="16"/>
      <c r="I5" s="17"/>
    </row>
    <row r="6" spans="1:17" x14ac:dyDescent="0.25">
      <c r="B6" s="21">
        <f>'[1]ΚΟΣΤΟΣ ΕΠΕΝΔΥΣΗΣ'!B5</f>
        <v>2022</v>
      </c>
      <c r="C6" s="22">
        <f>IF('[1]ΓΕΝΙΚΑ ΣΤΟΙΧΕΙΑ'!$C$11=1,'[1]ΚΟΣΤΟΣ ΕΠΕΝΔΥΣΗΣ'!Q5-'[1]ΚΟΣΤΟΣ ΕΠΕΝΔΥΣΗΣ'!G5-'[1]ΚΟΣΤΟΣ ΕΠΕΝΔΥΣΗΣ'!O5,'[1]ΚΟΣΤΟΣ ΕΠΕΝΔΥΣΗΣ'!M5-'[1]ΚΟΣΤΟΣ ΕΠΕΝΔΥΣΗΣ'!G5)</f>
        <v>1984000</v>
      </c>
      <c r="D6" s="23">
        <f>[1]ΕΣΟΔΑ!D5</f>
        <v>0</v>
      </c>
      <c r="E6" s="23">
        <f>[1]ΔΑΠΑΝΕΣ!E5</f>
        <v>0</v>
      </c>
      <c r="F6" s="24"/>
      <c r="G6" s="25">
        <f>-C6+D6-E6+F6</f>
        <v>-1984000</v>
      </c>
      <c r="H6" s="26"/>
      <c r="I6" s="17"/>
      <c r="J6" s="12"/>
      <c r="K6" s="12"/>
      <c r="L6" s="12"/>
      <c r="M6" s="12"/>
      <c r="N6" s="1"/>
      <c r="O6" s="1"/>
      <c r="P6" s="1"/>
      <c r="Q6" s="1"/>
    </row>
    <row r="7" spans="1:17" x14ac:dyDescent="0.25">
      <c r="A7" s="27"/>
      <c r="B7" s="28">
        <f>B6+1</f>
        <v>2023</v>
      </c>
      <c r="C7" s="22">
        <f>IF('[1]ΓΕΝΙΚΑ ΣΤΟΙΧΕΙΑ'!$C$11=1,'[1]ΚΟΣΤΟΣ ΕΠΕΝΔΥΣΗΣ'!Q6-'[1]ΚΟΣΤΟΣ ΕΠΕΝΔΥΣΗΣ'!G6-'[1]ΚΟΣΤΟΣ ΕΠΕΝΔΥΣΗΣ'!O6,'[1]ΚΟΣΤΟΣ ΕΠΕΝΔΥΣΗΣ'!M6-'[1]ΚΟΣΤΟΣ ΕΠΕΝΔΥΣΗΣ'!G6)</f>
        <v>0</v>
      </c>
      <c r="D7" s="22">
        <f>[1]ΕΣΟΔΑ!D6</f>
        <v>228996.1</v>
      </c>
      <c r="E7" s="22">
        <f>[1]ΔΑΠΑΝΕΣ!E6</f>
        <v>228996.0993939394</v>
      </c>
      <c r="F7" s="29"/>
      <c r="G7" s="30">
        <f t="shared" ref="G7:G15" si="0">-C7+D7-E7+F7</f>
        <v>6.0606061015278101E-4</v>
      </c>
      <c r="H7" s="31"/>
      <c r="I7" s="17"/>
      <c r="J7" s="12"/>
      <c r="K7" s="12"/>
      <c r="L7" s="12"/>
      <c r="M7" s="12"/>
      <c r="N7" s="1"/>
      <c r="O7" s="1"/>
      <c r="P7" s="1"/>
      <c r="Q7" s="1"/>
    </row>
    <row r="8" spans="1:17" x14ac:dyDescent="0.25">
      <c r="A8" s="27"/>
      <c r="B8" s="28">
        <f t="shared" ref="B8:B30" si="1">B7+1</f>
        <v>2024</v>
      </c>
      <c r="C8" s="22">
        <f>IF('[1]ΓΕΝΙΚΑ ΣΤΟΙΧΕΙΑ'!$C$11=1,'[1]ΚΟΣΤΟΣ ΕΠΕΝΔΥΣΗΣ'!Q7-'[1]ΚΟΣΤΟΣ ΕΠΕΝΔΥΣΗΣ'!G7-'[1]ΚΟΣΤΟΣ ΕΠΕΝΔΥΣΗΣ'!O7,'[1]ΚΟΣΤΟΣ ΕΠΕΝΔΥΣΗΣ'!M7-'[1]ΚΟΣΤΟΣ ΕΠΕΝΔΥΣΗΣ'!G7)</f>
        <v>0</v>
      </c>
      <c r="D8" s="22">
        <f>[1]ΕΣΟΔΑ!D7</f>
        <v>228996.1</v>
      </c>
      <c r="E8" s="22">
        <f>[1]ΔΑΠΑΝΕΣ!E7</f>
        <v>228996.0993939394</v>
      </c>
      <c r="F8" s="29"/>
      <c r="G8" s="30">
        <f t="shared" si="0"/>
        <v>6.0606061015278101E-4</v>
      </c>
      <c r="H8" s="31"/>
      <c r="I8" s="17"/>
      <c r="J8" s="12"/>
      <c r="K8" s="12"/>
      <c r="L8" s="12"/>
      <c r="M8" s="12"/>
      <c r="N8" s="1"/>
      <c r="O8" s="1"/>
      <c r="P8" s="1"/>
      <c r="Q8" s="1"/>
    </row>
    <row r="9" spans="1:17" x14ac:dyDescent="0.25">
      <c r="A9" s="27"/>
      <c r="B9" s="28">
        <f t="shared" si="1"/>
        <v>2025</v>
      </c>
      <c r="C9" s="22">
        <f>IF('[1]ΓΕΝΙΚΑ ΣΤΟΙΧΕΙΑ'!$C$11=1,'[1]ΚΟΣΤΟΣ ΕΠΕΝΔΥΣΗΣ'!Q8-'[1]ΚΟΣΤΟΣ ΕΠΕΝΔΥΣΗΣ'!G8-'[1]ΚΟΣΤΟΣ ΕΠΕΝΔΥΣΗΣ'!O8,'[1]ΚΟΣΤΟΣ ΕΠΕΝΔΥΣΗΣ'!M8-'[1]ΚΟΣΤΟΣ ΕΠΕΝΔΥΣΗΣ'!G8)</f>
        <v>0</v>
      </c>
      <c r="D9" s="22">
        <f>[1]ΕΣΟΔΑ!D8</f>
        <v>228996.1</v>
      </c>
      <c r="E9" s="22">
        <f>[1]ΔΑΠΑΝΕΣ!E8</f>
        <v>228996.0993939394</v>
      </c>
      <c r="F9" s="29"/>
      <c r="G9" s="30">
        <f t="shared" si="0"/>
        <v>6.0606061015278101E-4</v>
      </c>
      <c r="H9" s="31"/>
      <c r="I9" s="17"/>
      <c r="J9" s="12"/>
      <c r="K9" s="12"/>
      <c r="L9" s="12"/>
      <c r="M9" s="12"/>
      <c r="N9" s="1"/>
      <c r="O9" s="1"/>
      <c r="P9" s="1"/>
      <c r="Q9" s="1"/>
    </row>
    <row r="10" spans="1:17" x14ac:dyDescent="0.25">
      <c r="A10" s="27"/>
      <c r="B10" s="28">
        <f t="shared" si="1"/>
        <v>2026</v>
      </c>
      <c r="C10" s="22">
        <f>IF('[1]ΓΕΝΙΚΑ ΣΤΟΙΧΕΙΑ'!$C$11=1,'[1]ΚΟΣΤΟΣ ΕΠΕΝΔΥΣΗΣ'!Q9-'[1]ΚΟΣΤΟΣ ΕΠΕΝΔΥΣΗΣ'!G9-'[1]ΚΟΣΤΟΣ ΕΠΕΝΔΥΣΗΣ'!O9,'[1]ΚΟΣΤΟΣ ΕΠΕΝΔΥΣΗΣ'!M9-'[1]ΚΟΣΤΟΣ ΕΠΕΝΔΥΣΗΣ'!G9)</f>
        <v>0</v>
      </c>
      <c r="D10" s="22">
        <f>[1]ΕΣΟΔΑ!D9</f>
        <v>228996.1</v>
      </c>
      <c r="E10" s="22">
        <f>[1]ΔΑΠΑΝΕΣ!E9</f>
        <v>228996.0993939394</v>
      </c>
      <c r="F10" s="29"/>
      <c r="G10" s="30">
        <f t="shared" si="0"/>
        <v>6.0606061015278101E-4</v>
      </c>
      <c r="H10" s="31"/>
      <c r="I10" s="17"/>
      <c r="J10" s="12"/>
      <c r="K10" s="12"/>
      <c r="L10" s="12"/>
      <c r="M10" s="12"/>
      <c r="N10" s="1"/>
      <c r="O10" s="1"/>
      <c r="P10" s="1"/>
      <c r="Q10" s="1"/>
    </row>
    <row r="11" spans="1:17" x14ac:dyDescent="0.25">
      <c r="A11" s="27"/>
      <c r="B11" s="28">
        <f t="shared" si="1"/>
        <v>2027</v>
      </c>
      <c r="C11" s="22">
        <f>IF('[1]ΓΕΝΙΚΑ ΣΤΟΙΧΕΙΑ'!$C$11=1,'[1]ΚΟΣΤΟΣ ΕΠΕΝΔΥΣΗΣ'!Q10-'[1]ΚΟΣΤΟΣ ΕΠΕΝΔΥΣΗΣ'!G10-'[1]ΚΟΣΤΟΣ ΕΠΕΝΔΥΣΗΣ'!O10,'[1]ΚΟΣΤΟΣ ΕΠΕΝΔΥΣΗΣ'!M10-'[1]ΚΟΣΤΟΣ ΕΠΕΝΔΥΣΗΣ'!G10)</f>
        <v>0</v>
      </c>
      <c r="D11" s="22">
        <f>[1]ΕΣΟΔΑ!D10</f>
        <v>228996.1</v>
      </c>
      <c r="E11" s="22">
        <f>[1]ΔΑΠΑΝΕΣ!E10</f>
        <v>228996.0993939394</v>
      </c>
      <c r="F11" s="29"/>
      <c r="G11" s="30">
        <f t="shared" si="0"/>
        <v>6.0606061015278101E-4</v>
      </c>
      <c r="H11" s="31"/>
      <c r="I11" s="17"/>
      <c r="J11" s="12"/>
      <c r="K11" s="12"/>
      <c r="L11" s="12"/>
      <c r="M11" s="12"/>
      <c r="N11" s="31"/>
      <c r="O11" s="1"/>
      <c r="P11" s="1"/>
      <c r="Q11" s="1"/>
    </row>
    <row r="12" spans="1:17" x14ac:dyDescent="0.25">
      <c r="A12" s="27"/>
      <c r="B12" s="28">
        <f t="shared" si="1"/>
        <v>2028</v>
      </c>
      <c r="C12" s="22">
        <f>IF('[1]ΓΕΝΙΚΑ ΣΤΟΙΧΕΙΑ'!$C$11=1,'[1]ΚΟΣΤΟΣ ΕΠΕΝΔΥΣΗΣ'!Q11-'[1]ΚΟΣΤΟΣ ΕΠΕΝΔΥΣΗΣ'!G11-'[1]ΚΟΣΤΟΣ ΕΠΕΝΔΥΣΗΣ'!O11,'[1]ΚΟΣΤΟΣ ΕΠΕΝΔΥΣΗΣ'!M11-'[1]ΚΟΣΤΟΣ ΕΠΕΝΔΥΣΗΣ'!G11)</f>
        <v>0</v>
      </c>
      <c r="D12" s="22">
        <f>[1]ΕΣΟΔΑ!D11</f>
        <v>228996.1</v>
      </c>
      <c r="E12" s="22">
        <f>[1]ΔΑΠΑΝΕΣ!E11</f>
        <v>228996.0993939394</v>
      </c>
      <c r="F12" s="29"/>
      <c r="G12" s="30">
        <f t="shared" si="0"/>
        <v>6.0606061015278101E-4</v>
      </c>
      <c r="H12" s="31"/>
      <c r="I12" s="17"/>
      <c r="J12" s="12"/>
      <c r="K12" s="12"/>
      <c r="L12" s="12"/>
      <c r="M12" s="12"/>
      <c r="N12" s="1"/>
      <c r="O12" s="1"/>
      <c r="P12" s="1"/>
      <c r="Q12" s="1"/>
    </row>
    <row r="13" spans="1:17" x14ac:dyDescent="0.25">
      <c r="A13" s="27"/>
      <c r="B13" s="28">
        <f t="shared" si="1"/>
        <v>2029</v>
      </c>
      <c r="C13" s="22">
        <f>IF('[1]ΓΕΝΙΚΑ ΣΤΟΙΧΕΙΑ'!$C$11=1,'[1]ΚΟΣΤΟΣ ΕΠΕΝΔΥΣΗΣ'!Q12-'[1]ΚΟΣΤΟΣ ΕΠΕΝΔΥΣΗΣ'!G12-'[1]ΚΟΣΤΟΣ ΕΠΕΝΔΥΣΗΣ'!O12,'[1]ΚΟΣΤΟΣ ΕΠΕΝΔΥΣΗΣ'!M12-'[1]ΚΟΣΤΟΣ ΕΠΕΝΔΥΣΗΣ'!G12)</f>
        <v>0</v>
      </c>
      <c r="D13" s="22">
        <f>[1]ΕΣΟΔΑ!D12</f>
        <v>228996.1</v>
      </c>
      <c r="E13" s="22">
        <f>[1]ΔΑΠΑΝΕΣ!E12</f>
        <v>228996.0993939394</v>
      </c>
      <c r="F13" s="29"/>
      <c r="G13" s="30">
        <f t="shared" si="0"/>
        <v>6.0606061015278101E-4</v>
      </c>
      <c r="H13" s="31"/>
      <c r="I13" s="17"/>
      <c r="J13" s="12"/>
      <c r="K13" s="12"/>
      <c r="L13" s="12"/>
      <c r="M13" s="12"/>
      <c r="N13" s="1"/>
      <c r="O13" s="1"/>
      <c r="P13" s="1"/>
      <c r="Q13" s="1"/>
    </row>
    <row r="14" spans="1:17" x14ac:dyDescent="0.25">
      <c r="A14" s="27"/>
      <c r="B14" s="28">
        <f t="shared" si="1"/>
        <v>2030</v>
      </c>
      <c r="C14" s="22">
        <f>IF('[1]ΓΕΝΙΚΑ ΣΤΟΙΧΕΙΑ'!$C$11=1,'[1]ΚΟΣΤΟΣ ΕΠΕΝΔΥΣΗΣ'!Q13-'[1]ΚΟΣΤΟΣ ΕΠΕΝΔΥΣΗΣ'!G13-'[1]ΚΟΣΤΟΣ ΕΠΕΝΔΥΣΗΣ'!O13,'[1]ΚΟΣΤΟΣ ΕΠΕΝΔΥΣΗΣ'!M13-'[1]ΚΟΣΤΟΣ ΕΠΕΝΔΥΣΗΣ'!G13)</f>
        <v>0</v>
      </c>
      <c r="D14" s="22">
        <f>[1]ΕΣΟΔΑ!D13</f>
        <v>228996.1</v>
      </c>
      <c r="E14" s="22">
        <f>[1]ΔΑΠΑΝΕΣ!E13</f>
        <v>228996.0993939394</v>
      </c>
      <c r="F14" s="32"/>
      <c r="G14" s="30">
        <f t="shared" si="0"/>
        <v>6.0606061015278101E-4</v>
      </c>
      <c r="H14" s="31"/>
      <c r="I14" s="17"/>
      <c r="J14" s="12"/>
      <c r="K14" s="12"/>
      <c r="L14" s="12"/>
      <c r="M14" s="12"/>
      <c r="N14" s="1"/>
      <c r="O14" s="1"/>
      <c r="P14" s="1"/>
      <c r="Q14" s="1"/>
    </row>
    <row r="15" spans="1:17" x14ac:dyDescent="0.25">
      <c r="A15" s="27"/>
      <c r="B15" s="28">
        <f t="shared" si="1"/>
        <v>2031</v>
      </c>
      <c r="C15" s="22">
        <f>IF('[1]ΓΕΝΙΚΑ ΣΤΟΙΧΕΙΑ'!$C$11=1,'[1]ΚΟΣΤΟΣ ΕΠΕΝΔΥΣΗΣ'!Q14-'[1]ΚΟΣΤΟΣ ΕΠΕΝΔΥΣΗΣ'!G14-'[1]ΚΟΣΤΟΣ ΕΠΕΝΔΥΣΗΣ'!O14,'[1]ΚΟΣΤΟΣ ΕΠΕΝΔΥΣΗΣ'!M14-'[1]ΚΟΣΤΟΣ ΕΠΕΝΔΥΣΗΣ'!G14)</f>
        <v>0</v>
      </c>
      <c r="D15" s="22">
        <f>[1]ΕΣΟΔΑ!D14</f>
        <v>228996.1</v>
      </c>
      <c r="E15" s="22">
        <f>[1]ΔΑΠΑΝΕΣ!E14</f>
        <v>228996.0993939394</v>
      </c>
      <c r="F15" s="32"/>
      <c r="G15" s="30">
        <f t="shared" si="0"/>
        <v>6.0606061015278101E-4</v>
      </c>
      <c r="H15" s="31"/>
      <c r="I15" s="17"/>
      <c r="J15" s="12"/>
      <c r="K15" s="12"/>
      <c r="L15" s="12"/>
      <c r="M15" s="12"/>
      <c r="N15" s="1"/>
      <c r="O15" s="1"/>
      <c r="P15" s="1"/>
      <c r="Q15" s="1"/>
    </row>
    <row r="16" spans="1:17" x14ac:dyDescent="0.25">
      <c r="A16" s="27"/>
      <c r="B16" s="28">
        <f t="shared" si="1"/>
        <v>2032</v>
      </c>
      <c r="C16" s="22">
        <f>0</f>
        <v>0</v>
      </c>
      <c r="D16" s="22">
        <f>[1]ΕΣΟΔΑ!D15</f>
        <v>228996.1</v>
      </c>
      <c r="E16" s="22">
        <f>[1]ΔΑΠΑΝΕΣ!E15</f>
        <v>228996.0993939394</v>
      </c>
      <c r="F16" s="32"/>
      <c r="G16" s="30">
        <f>-C16+D16-E16+F16</f>
        <v>6.0606061015278101E-4</v>
      </c>
      <c r="H16" s="31"/>
      <c r="I16" s="17"/>
      <c r="J16" s="12"/>
      <c r="K16" s="12"/>
      <c r="L16" s="12"/>
      <c r="M16" s="12"/>
      <c r="N16" s="1"/>
      <c r="O16" s="1"/>
      <c r="P16" s="1"/>
      <c r="Q16" s="1"/>
    </row>
    <row r="17" spans="1:17" ht="30" customHeight="1" x14ac:dyDescent="0.25">
      <c r="B17" s="28">
        <f t="shared" si="1"/>
        <v>2033</v>
      </c>
      <c r="C17" s="22">
        <f>IF('[1]ΓΕΝΙΚΑ ΣΤΟΙΧΕΙΑ'!$C$11=1,'[1]ΚΟΣΤΟΣ ΕΠΕΝΔΥΣΗΣ'!Q16-'[1]ΚΟΣΤΟΣ ΕΠΕΝΔΥΣΗΣ'!G16-'[1]ΚΟΣΤΟΣ ΕΠΕΝΔΥΣΗΣ'!O16,'[1]ΚΟΣΤΟΣ ΕΠΕΝΔΥΣΗΣ'!M16-'[1]ΚΟΣΤΟΣ ΕΠΕΝΔΥΣΗΣ'!G16)</f>
        <v>0</v>
      </c>
      <c r="D17" s="22">
        <f>[1]ΕΣΟΔΑ!D16</f>
        <v>228996.1</v>
      </c>
      <c r="E17" s="22">
        <f>[1]ΔΑΠΑΝΕΣ!E16</f>
        <v>228996.0993939394</v>
      </c>
      <c r="F17" s="32"/>
      <c r="G17" s="30">
        <f t="shared" ref="G17:G30" si="2">-C17+D17-E17+F17</f>
        <v>6.0606061015278101E-4</v>
      </c>
      <c r="H17" s="31"/>
      <c r="I17" s="31"/>
      <c r="J17" s="1"/>
      <c r="K17" s="1"/>
      <c r="L17" s="1"/>
      <c r="M17" s="1"/>
      <c r="N17" s="1"/>
      <c r="O17" s="1"/>
      <c r="P17" s="1"/>
      <c r="Q17" s="1"/>
    </row>
    <row r="18" spans="1:17" ht="16.5" customHeight="1" x14ac:dyDescent="0.25">
      <c r="B18" s="28">
        <f t="shared" si="1"/>
        <v>2034</v>
      </c>
      <c r="C18" s="22">
        <f>IF('[1]ΓΕΝΙΚΑ ΣΤΟΙΧΕΙΑ'!$C$11=1,'[1]ΚΟΣΤΟΣ ΕΠΕΝΔΥΣΗΣ'!Q17-'[1]ΚΟΣΤΟΣ ΕΠΕΝΔΥΣΗΣ'!G17-'[1]ΚΟΣΤΟΣ ΕΠΕΝΔΥΣΗΣ'!O17,'[1]ΚΟΣΤΟΣ ΕΠΕΝΔΥΣΗΣ'!M17-'[1]ΚΟΣΤΟΣ ΕΠΕΝΔΥΣΗΣ'!G17)</f>
        <v>0</v>
      </c>
      <c r="D18" s="22">
        <f>[1]ΕΣΟΔΑ!D17</f>
        <v>228996.1</v>
      </c>
      <c r="E18" s="22">
        <f>[1]ΔΑΠΑΝΕΣ!E17</f>
        <v>228996.0993939394</v>
      </c>
      <c r="F18" s="32"/>
      <c r="G18" s="30">
        <f t="shared" si="2"/>
        <v>6.0606061015278101E-4</v>
      </c>
      <c r="H18" s="31"/>
      <c r="I18" s="31"/>
      <c r="J18" s="1"/>
      <c r="K18" s="1"/>
      <c r="L18" s="1"/>
      <c r="M18" s="1"/>
      <c r="N18" s="1"/>
      <c r="O18" s="1"/>
      <c r="P18" s="1"/>
      <c r="Q18" s="1"/>
    </row>
    <row r="19" spans="1:17" ht="16.5" customHeight="1" x14ac:dyDescent="0.25">
      <c r="B19" s="28">
        <f t="shared" si="1"/>
        <v>2035</v>
      </c>
      <c r="C19" s="22">
        <f>IF('[1]ΓΕΝΙΚΑ ΣΤΟΙΧΕΙΑ'!$C$11=1,'[1]ΚΟΣΤΟΣ ΕΠΕΝΔΥΣΗΣ'!Q18-'[1]ΚΟΣΤΟΣ ΕΠΕΝΔΥΣΗΣ'!G18-'[1]ΚΟΣΤΟΣ ΕΠΕΝΔΥΣΗΣ'!O18,'[1]ΚΟΣΤΟΣ ΕΠΕΝΔΥΣΗΣ'!M18-'[1]ΚΟΣΤΟΣ ΕΠΕΝΔΥΣΗΣ'!G18)</f>
        <v>0</v>
      </c>
      <c r="D19" s="22">
        <f>[1]ΕΣΟΔΑ!D18</f>
        <v>228996.1</v>
      </c>
      <c r="E19" s="22">
        <f>[1]ΔΑΠΑΝΕΣ!E18</f>
        <v>228996.0993939394</v>
      </c>
      <c r="F19" s="32"/>
      <c r="G19" s="30">
        <f t="shared" si="2"/>
        <v>6.0606061015278101E-4</v>
      </c>
      <c r="H19" s="31"/>
      <c r="I19" s="3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B20" s="28">
        <f t="shared" si="1"/>
        <v>2036</v>
      </c>
      <c r="C20" s="22">
        <f>IF('[1]ΓΕΝΙΚΑ ΣΤΟΙΧΕΙΑ'!$C$11=1,'[1]ΚΟΣΤΟΣ ΕΠΕΝΔΥΣΗΣ'!Q19-'[1]ΚΟΣΤΟΣ ΕΠΕΝΔΥΣΗΣ'!G19-'[1]ΚΟΣΤΟΣ ΕΠΕΝΔΥΣΗΣ'!O19,'[1]ΚΟΣΤΟΣ ΕΠΕΝΔΥΣΗΣ'!M19-'[1]ΚΟΣΤΟΣ ΕΠΕΝΔΥΣΗΣ'!G19)</f>
        <v>0</v>
      </c>
      <c r="D20" s="22">
        <f>[1]ΕΣΟΔΑ!D19</f>
        <v>228996.1</v>
      </c>
      <c r="E20" s="22">
        <f>[1]ΔΑΠΑΝΕΣ!E19</f>
        <v>228996.0993939394</v>
      </c>
      <c r="F20" s="32"/>
      <c r="G20" s="30">
        <f t="shared" si="2"/>
        <v>6.0606061015278101E-4</v>
      </c>
      <c r="H20" s="31"/>
      <c r="I20" s="3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B21" s="28">
        <f t="shared" si="1"/>
        <v>2037</v>
      </c>
      <c r="C21" s="22">
        <f>IF('[1]ΓΕΝΙΚΑ ΣΤΟΙΧΕΙΑ'!$C$11=1,'[1]ΚΟΣΤΟΣ ΕΠΕΝΔΥΣΗΣ'!Q20-'[1]ΚΟΣΤΟΣ ΕΠΕΝΔΥΣΗΣ'!G20-'[1]ΚΟΣΤΟΣ ΕΠΕΝΔΥΣΗΣ'!O20,'[1]ΚΟΣΤΟΣ ΕΠΕΝΔΥΣΗΣ'!M20-'[1]ΚΟΣΤΟΣ ΕΠΕΝΔΥΣΗΣ'!G20)</f>
        <v>0</v>
      </c>
      <c r="D21" s="22">
        <f>[1]ΕΣΟΔΑ!D20</f>
        <v>228996.1</v>
      </c>
      <c r="E21" s="22">
        <f>[1]ΔΑΠΑΝΕΣ!E20</f>
        <v>228996.0993939394</v>
      </c>
      <c r="F21" s="32"/>
      <c r="G21" s="30">
        <f t="shared" si="2"/>
        <v>6.0606061015278101E-4</v>
      </c>
      <c r="H21" s="31"/>
      <c r="I21" s="31"/>
      <c r="J21" s="1"/>
      <c r="K21" s="1"/>
      <c r="L21" s="1"/>
      <c r="M21" s="1"/>
      <c r="N21" s="1"/>
      <c r="O21" s="1"/>
      <c r="P21" s="1"/>
      <c r="Q21" s="1"/>
    </row>
    <row r="22" spans="1:17" ht="15" customHeight="1" x14ac:dyDescent="0.25">
      <c r="B22" s="28">
        <f t="shared" si="1"/>
        <v>2038</v>
      </c>
      <c r="C22" s="22">
        <f>IF('[1]ΓΕΝΙΚΑ ΣΤΟΙΧΕΙΑ'!$C$11=1,'[1]ΚΟΣΤΟΣ ΕΠΕΝΔΥΣΗΣ'!Q21-'[1]ΚΟΣΤΟΣ ΕΠΕΝΔΥΣΗΣ'!G21-'[1]ΚΟΣΤΟΣ ΕΠΕΝΔΥΣΗΣ'!O21,'[1]ΚΟΣΤΟΣ ΕΠΕΝΔΥΣΗΣ'!M21-'[1]ΚΟΣΤΟΣ ΕΠΕΝΔΥΣΗΣ'!G21)</f>
        <v>0</v>
      </c>
      <c r="D22" s="22">
        <f>[1]ΕΣΟΔΑ!D21</f>
        <v>228996.1</v>
      </c>
      <c r="E22" s="22">
        <f>[1]ΔΑΠΑΝΕΣ!E21</f>
        <v>228996.0993939394</v>
      </c>
      <c r="F22" s="32"/>
      <c r="G22" s="30">
        <f t="shared" si="2"/>
        <v>6.0606061015278101E-4</v>
      </c>
      <c r="H22" s="31"/>
      <c r="I22" s="3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B23" s="28">
        <f t="shared" si="1"/>
        <v>2039</v>
      </c>
      <c r="C23" s="22">
        <f>IF('[1]ΓΕΝΙΚΑ ΣΤΟΙΧΕΙΑ'!$C$11=1,'[1]ΚΟΣΤΟΣ ΕΠΕΝΔΥΣΗΣ'!Q22-'[1]ΚΟΣΤΟΣ ΕΠΕΝΔΥΣΗΣ'!G22-'[1]ΚΟΣΤΟΣ ΕΠΕΝΔΥΣΗΣ'!O22,'[1]ΚΟΣΤΟΣ ΕΠΕΝΔΥΣΗΣ'!M22-'[1]ΚΟΣΤΟΣ ΕΠΕΝΔΥΣΗΣ'!G22)</f>
        <v>0</v>
      </c>
      <c r="D23" s="22">
        <f>[1]ΕΣΟΔΑ!D22</f>
        <v>228996.1</v>
      </c>
      <c r="E23" s="22">
        <f>[1]ΔΑΠΑΝΕΣ!E22</f>
        <v>228996.0993939394</v>
      </c>
      <c r="F23" s="32"/>
      <c r="G23" s="30">
        <f t="shared" si="2"/>
        <v>6.0606061015278101E-4</v>
      </c>
    </row>
    <row r="24" spans="1:17" ht="21.75" customHeight="1" x14ac:dyDescent="0.25">
      <c r="B24" s="28">
        <f t="shared" si="1"/>
        <v>2040</v>
      </c>
      <c r="C24" s="22">
        <f>IF('[1]ΓΕΝΙΚΑ ΣΤΟΙΧΕΙΑ'!$C$11=1,'[1]ΚΟΣΤΟΣ ΕΠΕΝΔΥΣΗΣ'!Q23-'[1]ΚΟΣΤΟΣ ΕΠΕΝΔΥΣΗΣ'!G23-'[1]ΚΟΣΤΟΣ ΕΠΕΝΔΥΣΗΣ'!O23,'[1]ΚΟΣΤΟΣ ΕΠΕΝΔΥΣΗΣ'!M23-'[1]ΚΟΣΤΟΣ ΕΠΕΝΔΥΣΗΣ'!G23)</f>
        <v>0</v>
      </c>
      <c r="D24" s="22">
        <f>[1]ΕΣΟΔΑ!D23</f>
        <v>228996.1</v>
      </c>
      <c r="E24" s="22">
        <f>[1]ΔΑΠΑΝΕΣ!E23</f>
        <v>228996.0993939394</v>
      </c>
      <c r="F24" s="32"/>
      <c r="G24" s="30">
        <f t="shared" si="2"/>
        <v>6.0606061015278101E-4</v>
      </c>
      <c r="I24" s="31"/>
      <c r="J24" s="31"/>
      <c r="K24" s="31"/>
      <c r="L24" s="31"/>
      <c r="M24" s="31"/>
      <c r="N24" s="1"/>
      <c r="O24" s="1"/>
      <c r="P24" s="1"/>
      <c r="Q24" s="1"/>
    </row>
    <row r="25" spans="1:17" x14ac:dyDescent="0.25">
      <c r="B25" s="28">
        <f t="shared" si="1"/>
        <v>2041</v>
      </c>
      <c r="C25" s="22">
        <f>IF('[1]ΓΕΝΙΚΑ ΣΤΟΙΧΕΙΑ'!$C$11=1,'[1]ΚΟΣΤΟΣ ΕΠΕΝΔΥΣΗΣ'!Q24-'[1]ΚΟΣΤΟΣ ΕΠΕΝΔΥΣΗΣ'!G24-'[1]ΚΟΣΤΟΣ ΕΠΕΝΔΥΣΗΣ'!O24,'[1]ΚΟΣΤΟΣ ΕΠΕΝΔΥΣΗΣ'!M24-'[1]ΚΟΣΤΟΣ ΕΠΕΝΔΥΣΗΣ'!G24)</f>
        <v>0</v>
      </c>
      <c r="D25" s="22">
        <f>[1]ΕΣΟΔΑ!D24</f>
        <v>228996.1</v>
      </c>
      <c r="E25" s="22">
        <f>[1]ΔΑΠΑΝΕΣ!E24</f>
        <v>228996.0993939394</v>
      </c>
      <c r="F25" s="32"/>
      <c r="G25" s="30">
        <f t="shared" si="2"/>
        <v>6.0606061015278101E-4</v>
      </c>
      <c r="I25" s="31"/>
      <c r="J25" s="31"/>
      <c r="K25" s="31"/>
      <c r="L25" s="31"/>
      <c r="M25" s="31"/>
      <c r="N25" s="1"/>
      <c r="O25" s="1"/>
      <c r="P25" s="1"/>
      <c r="Q25" s="1"/>
    </row>
    <row r="26" spans="1:17" x14ac:dyDescent="0.25">
      <c r="B26" s="28">
        <f t="shared" si="1"/>
        <v>2042</v>
      </c>
      <c r="C26" s="22">
        <f>IF('[1]ΓΕΝΙΚΑ ΣΤΟΙΧΕΙΑ'!$C$11=1,'[1]ΚΟΣΤΟΣ ΕΠΕΝΔΥΣΗΣ'!Q25-'[1]ΚΟΣΤΟΣ ΕΠΕΝΔΥΣΗΣ'!G25-'[1]ΚΟΣΤΟΣ ΕΠΕΝΔΥΣΗΣ'!O25,'[1]ΚΟΣΤΟΣ ΕΠΕΝΔΥΣΗΣ'!M25-'[1]ΚΟΣΤΟΣ ΕΠΕΝΔΥΣΗΣ'!G25)</f>
        <v>0</v>
      </c>
      <c r="D26" s="22">
        <f>[1]ΕΣΟΔΑ!D25</f>
        <v>228996.1</v>
      </c>
      <c r="E26" s="22">
        <f>[1]ΔΑΠΑΝΕΣ!E25</f>
        <v>228996.0993939394</v>
      </c>
      <c r="F26" s="32"/>
      <c r="G26" s="30">
        <f t="shared" si="2"/>
        <v>6.0606061015278101E-4</v>
      </c>
      <c r="I26" s="33"/>
      <c r="N26" s="1"/>
      <c r="O26" s="1"/>
      <c r="P26" s="1"/>
      <c r="Q26" s="1"/>
    </row>
    <row r="27" spans="1:17" x14ac:dyDescent="0.25">
      <c r="B27" s="28">
        <f t="shared" si="1"/>
        <v>2043</v>
      </c>
      <c r="C27" s="22">
        <f>IF('[1]ΓΕΝΙΚΑ ΣΤΟΙΧΕΙΑ'!$C$11=1,'[1]ΚΟΣΤΟΣ ΕΠΕΝΔΥΣΗΣ'!Q26-'[1]ΚΟΣΤΟΣ ΕΠΕΝΔΥΣΗΣ'!G26-'[1]ΚΟΣΤΟΣ ΕΠΕΝΔΥΣΗΣ'!O26,'[1]ΚΟΣΤΟΣ ΕΠΕΝΔΥΣΗΣ'!M26-'[1]ΚΟΣΤΟΣ ΕΠΕΝΔΥΣΗΣ'!G26)</f>
        <v>0</v>
      </c>
      <c r="D27" s="22">
        <f>[1]ΕΣΟΔΑ!D26</f>
        <v>228996.1</v>
      </c>
      <c r="E27" s="22">
        <f>[1]ΔΑΠΑΝΕΣ!E26</f>
        <v>228996.0993939394</v>
      </c>
      <c r="F27" s="32"/>
      <c r="G27" s="30">
        <f t="shared" si="2"/>
        <v>6.0606061015278101E-4</v>
      </c>
      <c r="N27" s="1"/>
      <c r="O27" s="1"/>
      <c r="P27" s="1"/>
      <c r="Q27" s="1"/>
    </row>
    <row r="28" spans="1:17" x14ac:dyDescent="0.25">
      <c r="B28" s="28">
        <f t="shared" si="1"/>
        <v>2044</v>
      </c>
      <c r="C28" s="22">
        <f>IF('[1]ΓΕΝΙΚΑ ΣΤΟΙΧΕΙΑ'!$C$11=1,'[1]ΚΟΣΤΟΣ ΕΠΕΝΔΥΣΗΣ'!Q27-'[1]ΚΟΣΤΟΣ ΕΠΕΝΔΥΣΗΣ'!G27-'[1]ΚΟΣΤΟΣ ΕΠΕΝΔΥΣΗΣ'!O27,'[1]ΚΟΣΤΟΣ ΕΠΕΝΔΥΣΗΣ'!M27-'[1]ΚΟΣΤΟΣ ΕΠΕΝΔΥΣΗΣ'!G27)</f>
        <v>0</v>
      </c>
      <c r="D28" s="22">
        <f>[1]ΕΣΟΔΑ!D27</f>
        <v>228996.1</v>
      </c>
      <c r="E28" s="22">
        <f>[1]ΔΑΠΑΝΕΣ!E27</f>
        <v>228996.0993939394</v>
      </c>
      <c r="F28" s="32"/>
      <c r="G28" s="30">
        <f t="shared" si="2"/>
        <v>6.0606061015278101E-4</v>
      </c>
      <c r="J28" s="17"/>
      <c r="K28" s="17"/>
      <c r="L28" s="17"/>
      <c r="M28" s="17"/>
      <c r="N28" s="1"/>
      <c r="O28" s="1"/>
      <c r="P28" s="1"/>
      <c r="Q28" s="1"/>
    </row>
    <row r="29" spans="1:17" x14ac:dyDescent="0.25">
      <c r="B29" s="28">
        <f t="shared" si="1"/>
        <v>2045</v>
      </c>
      <c r="C29" s="22">
        <f>IF('[1]ΓΕΝΙΚΑ ΣΤΟΙΧΕΙΑ'!$C$11=1,'[1]ΚΟΣΤΟΣ ΕΠΕΝΔΥΣΗΣ'!Q28-'[1]ΚΟΣΤΟΣ ΕΠΕΝΔΥΣΗΣ'!G28-'[1]ΚΟΣΤΟΣ ΕΠΕΝΔΥΣΗΣ'!O28,'[1]ΚΟΣΤΟΣ ΕΠΕΝΔΥΣΗΣ'!M28-'[1]ΚΟΣΤΟΣ ΕΠΕΝΔΥΣΗΣ'!G28)</f>
        <v>0</v>
      </c>
      <c r="D29" s="22">
        <f>[1]ΕΣΟΔΑ!D28</f>
        <v>228996.1</v>
      </c>
      <c r="E29" s="22">
        <f>[1]ΔΑΠΑΝΕΣ!E28</f>
        <v>228996.0993939394</v>
      </c>
      <c r="F29" s="32"/>
      <c r="G29" s="30">
        <f t="shared" si="2"/>
        <v>6.0606061015278101E-4</v>
      </c>
      <c r="N29" s="1"/>
      <c r="O29" s="1"/>
      <c r="P29" s="1"/>
      <c r="Q29" s="1"/>
    </row>
    <row r="30" spans="1:17" x14ac:dyDescent="0.25">
      <c r="B30" s="28">
        <f t="shared" si="1"/>
        <v>2046</v>
      </c>
      <c r="C30" s="22">
        <f>IF('[1]ΓΕΝΙΚΑ ΣΤΟΙΧΕΙΑ'!$C$11=1,'[1]ΚΟΣΤΟΣ ΕΠΕΝΔΥΣΗΣ'!Q29-'[1]ΚΟΣΤΟΣ ΕΠΕΝΔΥΣΗΣ'!G29-'[1]ΚΟΣΤΟΣ ΕΠΕΝΔΥΣΗΣ'!O29,'[1]ΚΟΣΤΟΣ ΕΠΕΝΔΥΣΗΣ'!M29-'[1]ΚΟΣΤΟΣ ΕΠΕΝΔΥΣΗΣ'!G29)</f>
        <v>0</v>
      </c>
      <c r="D30" s="22">
        <f>[1]ΕΣΟΔΑ!D29</f>
        <v>228996.1</v>
      </c>
      <c r="E30" s="22">
        <f>[1]ΔΑΠΑΝΕΣ!E29</f>
        <v>228996.0993939394</v>
      </c>
      <c r="F30" s="32">
        <v>0</v>
      </c>
      <c r="G30" s="30">
        <f t="shared" si="2"/>
        <v>6.0606061015278101E-4</v>
      </c>
      <c r="I30" s="1"/>
      <c r="J30" s="1"/>
      <c r="K30" s="1"/>
      <c r="L30" s="1"/>
      <c r="M30" s="1"/>
      <c r="N30" s="1"/>
      <c r="O30" s="1"/>
      <c r="P30" s="1"/>
      <c r="Q30" s="1"/>
    </row>
    <row r="31" spans="1:17" ht="22.5" x14ac:dyDescent="0.25">
      <c r="B31" s="34" t="s">
        <v>12</v>
      </c>
      <c r="C31" s="35">
        <v>0.05</v>
      </c>
      <c r="D31" s="36"/>
      <c r="E31" s="37"/>
      <c r="F31" s="37"/>
      <c r="G31" s="38"/>
      <c r="I31" s="1"/>
      <c r="J31" s="1"/>
      <c r="K31" s="1"/>
      <c r="L31" s="1"/>
      <c r="M31" s="1"/>
    </row>
    <row r="32" spans="1:17" x14ac:dyDescent="0.25">
      <c r="A32" s="27"/>
      <c r="B32" s="18" t="s">
        <v>13</v>
      </c>
      <c r="C32" s="39">
        <f>SUM(C6:C30)</f>
        <v>1984000</v>
      </c>
      <c r="D32" s="39">
        <f>SUM(D6:D31)</f>
        <v>5495906.3999999994</v>
      </c>
      <c r="E32" s="39">
        <f>SUM(E6:E31)</f>
        <v>5495906.3854545485</v>
      </c>
      <c r="F32" s="40">
        <f>SUM(F6:F16)</f>
        <v>0</v>
      </c>
      <c r="G32" s="41">
        <f>SUM(G6:G30)</f>
        <v>-1983999.9854545482</v>
      </c>
      <c r="I32" s="1"/>
      <c r="J32" s="1"/>
      <c r="K32" s="1"/>
      <c r="L32" s="1"/>
      <c r="M32" s="1"/>
    </row>
    <row r="33" spans="1:13" ht="12" thickBot="1" x14ac:dyDescent="0.3">
      <c r="A33" s="27"/>
      <c r="B33" s="42" t="s">
        <v>14</v>
      </c>
      <c r="C33" s="43">
        <f>NPV($C$31,C6:C30)</f>
        <v>1889523.8095238095</v>
      </c>
      <c r="D33" s="43">
        <f>NPV($C$31,D6:D30)</f>
        <v>3009366.8154309159</v>
      </c>
      <c r="E33" s="43">
        <f>NPV($C$31,E6:E30)</f>
        <v>3009366.8074663319</v>
      </c>
      <c r="F33" s="44">
        <f>NPV($C$31,F6:F16)</f>
        <v>0</v>
      </c>
      <c r="G33" s="45">
        <f>NPV($C$31,G6:G30)</f>
        <v>-1889523.8015592247</v>
      </c>
      <c r="I33" s="1"/>
      <c r="J33" s="1"/>
      <c r="K33" s="1"/>
      <c r="L33" s="1"/>
      <c r="M33" s="1"/>
    </row>
    <row r="34" spans="1:13" ht="12.75" x14ac:dyDescent="0.25">
      <c r="C34" s="46"/>
      <c r="D34" s="31"/>
      <c r="E34" s="31"/>
      <c r="F34" s="31"/>
      <c r="G34" s="31"/>
      <c r="I34" s="1"/>
      <c r="J34" s="1"/>
      <c r="K34" s="1"/>
      <c r="L34" s="1"/>
      <c r="M34" s="1"/>
    </row>
    <row r="35" spans="1:13" x14ac:dyDescent="0.25">
      <c r="A35" s="47" t="s">
        <v>15</v>
      </c>
      <c r="C35" s="31"/>
      <c r="D35" s="31"/>
      <c r="E35" s="31"/>
      <c r="F35" s="31"/>
      <c r="G35" s="31"/>
    </row>
    <row r="36" spans="1:13" x14ac:dyDescent="0.25">
      <c r="A36" s="48" t="s">
        <v>16</v>
      </c>
      <c r="B36" s="33" t="s">
        <v>17</v>
      </c>
      <c r="C36" s="31"/>
      <c r="D36" s="31"/>
      <c r="E36" s="31"/>
      <c r="F36" s="31"/>
      <c r="G36" s="31"/>
    </row>
    <row r="37" spans="1:13" x14ac:dyDescent="0.25">
      <c r="B37" s="1" t="s">
        <v>18</v>
      </c>
    </row>
    <row r="38" spans="1:13" x14ac:dyDescent="0.25">
      <c r="A38" s="1" t="s">
        <v>19</v>
      </c>
      <c r="B38" s="33" t="s">
        <v>20</v>
      </c>
    </row>
    <row r="39" spans="1:13" x14ac:dyDescent="0.25">
      <c r="C39" s="1"/>
      <c r="D39" s="1"/>
      <c r="E39" s="1"/>
      <c r="F39" s="1"/>
      <c r="G39" s="1"/>
    </row>
    <row r="40" spans="1:13" x14ac:dyDescent="0.25">
      <c r="C40" s="1"/>
      <c r="D40" s="1"/>
      <c r="E40" s="1"/>
      <c r="F40" s="1"/>
      <c r="G40" s="1"/>
    </row>
    <row r="41" spans="1:13" x14ac:dyDescent="0.25">
      <c r="C41" s="1"/>
      <c r="D41" s="1"/>
      <c r="E41" s="1"/>
      <c r="F41" s="1"/>
      <c r="G41" s="1"/>
    </row>
    <row r="42" spans="1:13" x14ac:dyDescent="0.25">
      <c r="C42" s="1"/>
      <c r="D42" s="1"/>
      <c r="E42" s="1"/>
      <c r="F42" s="1"/>
      <c r="G42" s="1"/>
    </row>
    <row r="43" spans="1:13" x14ac:dyDescent="0.25">
      <c r="C43" s="1"/>
      <c r="D43" s="1"/>
      <c r="E43" s="1"/>
      <c r="F43" s="1"/>
      <c r="G43" s="1"/>
    </row>
    <row r="44" spans="1:13" x14ac:dyDescent="0.25">
      <c r="C44" s="1"/>
      <c r="D44" s="1"/>
      <c r="E44" s="1"/>
      <c r="F44" s="1"/>
      <c r="G44" s="1"/>
    </row>
    <row r="45" spans="1:13" x14ac:dyDescent="0.25">
      <c r="B45" s="1" t="s">
        <v>21</v>
      </c>
    </row>
  </sheetData>
  <protectedRanges>
    <protectedRange sqref="F6:F30" name="Περιοχή1"/>
  </protectedRanges>
  <mergeCells count="1">
    <mergeCell ref="B2:G2"/>
  </mergeCells>
  <printOptions horizontalCentered="1"/>
  <pageMargins left="0.74803149606299213" right="0.6692913385826772" top="0.47244094488188981" bottom="0.62992125984251968" header="0.47244094488188981" footer="0.15748031496062992"/>
  <pageSetup paperSize="9" orientation="landscape" r:id="rId1"/>
  <headerFooter alignWithMargins="0">
    <oddFooter>&amp;R&amp;8&amp;A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F1EFC-AA7C-4714-8640-46131837A162}">
  <sheetPr>
    <pageSetUpPr fitToPage="1"/>
  </sheetPr>
  <dimension ref="A1:Q28"/>
  <sheetViews>
    <sheetView showGridLines="0" tabSelected="1" zoomScale="80" zoomScaleNormal="80" workbookViewId="0">
      <selection activeCell="I6" sqref="I6"/>
    </sheetView>
  </sheetViews>
  <sheetFormatPr defaultColWidth="9.140625" defaultRowHeight="12.75" x14ac:dyDescent="0.25"/>
  <cols>
    <col min="1" max="1" width="3.7109375" style="58" customWidth="1"/>
    <col min="2" max="2" width="6.140625" style="58" customWidth="1"/>
    <col min="3" max="3" width="61.5703125" style="58" customWidth="1"/>
    <col min="4" max="4" width="19.42578125" style="58" customWidth="1"/>
    <col min="5" max="5" width="20.7109375" style="58" customWidth="1"/>
    <col min="6" max="6" width="14.7109375" style="58" customWidth="1"/>
    <col min="7" max="7" width="55.7109375" style="58" customWidth="1"/>
    <col min="8" max="8" width="11.42578125" style="58" bestFit="1" customWidth="1"/>
    <col min="9" max="9" width="17.85546875" style="58" customWidth="1"/>
    <col min="10" max="16384" width="9.140625" style="58"/>
  </cols>
  <sheetData>
    <row r="1" spans="1:17" s="49" customFormat="1" ht="23.25" customHeight="1" thickBot="1" x14ac:dyDescent="0.25">
      <c r="C1" s="50"/>
      <c r="D1" s="51" t="s">
        <v>22</v>
      </c>
      <c r="E1" s="51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</row>
    <row r="2" spans="1:17" s="52" customFormat="1" ht="35.25" customHeight="1" x14ac:dyDescent="0.25">
      <c r="B2" s="53" t="s">
        <v>23</v>
      </c>
      <c r="C2" s="54"/>
      <c r="D2" s="54"/>
      <c r="E2" s="55"/>
      <c r="F2" s="56"/>
      <c r="G2" s="56" t="s">
        <v>24</v>
      </c>
      <c r="H2" s="57">
        <v>25</v>
      </c>
    </row>
    <row r="3" spans="1:17" ht="33" customHeight="1" x14ac:dyDescent="0.25">
      <c r="B3" s="59"/>
      <c r="C3" s="60" t="s">
        <v>25</v>
      </c>
      <c r="D3" s="61" t="s">
        <v>26</v>
      </c>
      <c r="E3" s="62" t="s">
        <v>27</v>
      </c>
      <c r="G3" s="58" t="s">
        <v>28</v>
      </c>
      <c r="H3" s="58">
        <v>0.05</v>
      </c>
    </row>
    <row r="4" spans="1:17" ht="19.5" customHeight="1" x14ac:dyDescent="0.25">
      <c r="B4" s="63">
        <v>1</v>
      </c>
      <c r="C4" s="64" t="s">
        <v>24</v>
      </c>
      <c r="D4" s="65">
        <f>'[1]ΓΕΝΙΚΑ ΣΤΟΙΧΕΙΑ'!C9</f>
        <v>25</v>
      </c>
      <c r="E4" s="66"/>
      <c r="G4" s="58" t="s">
        <v>29</v>
      </c>
      <c r="H4" s="67">
        <f>D6</f>
        <v>1984000</v>
      </c>
      <c r="I4" s="67">
        <f>E6</f>
        <v>1889523.8095238095</v>
      </c>
    </row>
    <row r="5" spans="1:17" ht="19.5" customHeight="1" x14ac:dyDescent="0.25">
      <c r="B5" s="63">
        <f>B4+1</f>
        <v>2</v>
      </c>
      <c r="C5" s="64" t="s">
        <v>28</v>
      </c>
      <c r="D5" s="68">
        <f>'[1]ΤΑΜΕΙΑΚΕΣ ΡΟΕΣ'!C31</f>
        <v>0.05</v>
      </c>
      <c r="E5" s="69"/>
      <c r="G5" s="58" t="s">
        <v>30</v>
      </c>
      <c r="H5" s="58">
        <v>0</v>
      </c>
      <c r="I5" s="58">
        <v>0</v>
      </c>
    </row>
    <row r="6" spans="1:17" ht="19.5" customHeight="1" x14ac:dyDescent="0.25">
      <c r="B6" s="63">
        <f t="shared" ref="B6:B12" si="0">B5+1</f>
        <v>3</v>
      </c>
      <c r="C6" s="64" t="s">
        <v>29</v>
      </c>
      <c r="D6" s="70">
        <f>+'[1]ΤΑΜΕΙΑΚΕΣ ΡΟΕΣ'!C32</f>
        <v>1984000</v>
      </c>
      <c r="E6" s="71">
        <f>+'[1]ΤΑΜΕΙΑΚΕΣ ΡΟΕΣ'!C33</f>
        <v>1889523.8095238095</v>
      </c>
      <c r="G6" s="58" t="s">
        <v>31</v>
      </c>
      <c r="I6" s="67">
        <f>E8</f>
        <v>3009366.8154309159</v>
      </c>
    </row>
    <row r="7" spans="1:17" ht="19.5" customHeight="1" x14ac:dyDescent="0.25">
      <c r="B7" s="63">
        <f t="shared" si="0"/>
        <v>4</v>
      </c>
      <c r="C7" s="64" t="s">
        <v>30</v>
      </c>
      <c r="D7" s="70">
        <f>'[1]ΤΑΜΕΙΑΚΕΣ ΡΟΕΣ'!F32</f>
        <v>0</v>
      </c>
      <c r="E7" s="71">
        <f>'[1]ΤΑΜΕΙΑΚΕΣ ΡΟΕΣ'!F33</f>
        <v>0</v>
      </c>
      <c r="G7" s="58" t="s">
        <v>32</v>
      </c>
      <c r="I7" s="67">
        <f>E9</f>
        <v>3009366.8074663319</v>
      </c>
    </row>
    <row r="8" spans="1:17" ht="19.5" customHeight="1" x14ac:dyDescent="0.25">
      <c r="B8" s="63">
        <f t="shared" si="0"/>
        <v>5</v>
      </c>
      <c r="C8" s="64" t="s">
        <v>31</v>
      </c>
      <c r="D8" s="72"/>
      <c r="E8" s="71">
        <f>'[1]ΤΑΜΕΙΑΚΕΣ ΡΟΕΣ'!D33</f>
        <v>3009366.8154309159</v>
      </c>
      <c r="F8" s="67"/>
      <c r="G8" s="58" t="s">
        <v>33</v>
      </c>
      <c r="I8" s="58" t="s">
        <v>34</v>
      </c>
    </row>
    <row r="9" spans="1:17" ht="30.75" customHeight="1" x14ac:dyDescent="0.25">
      <c r="B9" s="63">
        <f t="shared" si="0"/>
        <v>6</v>
      </c>
      <c r="C9" s="64" t="s">
        <v>32</v>
      </c>
      <c r="D9" s="72"/>
      <c r="E9" s="71">
        <f>'[1]ΤΑΜΕΙΑΚΕΣ ΡΟΕΣ'!E33</f>
        <v>3009366.8074663319</v>
      </c>
      <c r="G9" s="58" t="s">
        <v>35</v>
      </c>
      <c r="I9" s="67">
        <f>E11</f>
        <v>1889523.8015592254</v>
      </c>
    </row>
    <row r="10" spans="1:17" ht="36" customHeight="1" x14ac:dyDescent="0.25">
      <c r="B10" s="63">
        <f>B9+1</f>
        <v>7</v>
      </c>
      <c r="C10" s="64" t="s">
        <v>36</v>
      </c>
      <c r="D10" s="72"/>
      <c r="E10" s="73">
        <f>IF(E8-E9&gt;0,E8+E7-E9,"0")</f>
        <v>7.964584045112133E-3</v>
      </c>
      <c r="G10" s="58" t="s">
        <v>37</v>
      </c>
      <c r="H10" s="74">
        <f>D12</f>
        <v>0.99999999578487231</v>
      </c>
    </row>
    <row r="11" spans="1:17" ht="32.25" customHeight="1" x14ac:dyDescent="0.25">
      <c r="B11" s="63">
        <f>B10+1</f>
        <v>8</v>
      </c>
      <c r="C11" s="64" t="s">
        <v>38</v>
      </c>
      <c r="D11" s="72"/>
      <c r="E11" s="73">
        <f>+E6-E10</f>
        <v>1889523.8015592254</v>
      </c>
      <c r="F11" s="67"/>
      <c r="J11" s="75"/>
    </row>
    <row r="12" spans="1:17" ht="32.25" customHeight="1" thickBot="1" x14ac:dyDescent="0.3">
      <c r="B12" s="76">
        <f t="shared" si="0"/>
        <v>9</v>
      </c>
      <c r="C12" s="77" t="s">
        <v>39</v>
      </c>
      <c r="D12" s="78">
        <f>IF(E9&gt;E8,100%,E11/E6)</f>
        <v>0.99999999578487231</v>
      </c>
      <c r="E12" s="79"/>
      <c r="G12" s="80"/>
    </row>
    <row r="13" spans="1:17" ht="18.75" customHeight="1" thickBot="1" x14ac:dyDescent="0.3">
      <c r="B13" s="81"/>
      <c r="C13" s="82"/>
      <c r="D13" s="83"/>
      <c r="E13" s="83"/>
    </row>
    <row r="14" spans="1:17" s="84" customFormat="1" ht="34.5" customHeight="1" x14ac:dyDescent="0.25">
      <c r="B14" s="53" t="s">
        <v>40</v>
      </c>
      <c r="C14" s="54"/>
      <c r="D14" s="55"/>
      <c r="E14" s="85"/>
      <c r="F14" s="85"/>
      <c r="G14" s="85"/>
      <c r="H14" s="85"/>
      <c r="I14" s="86"/>
    </row>
    <row r="15" spans="1:17" s="84" customFormat="1" ht="19.5" customHeight="1" x14ac:dyDescent="0.25">
      <c r="A15" s="87"/>
      <c r="B15" s="88"/>
      <c r="C15" s="89"/>
      <c r="D15" s="20" t="s">
        <v>41</v>
      </c>
      <c r="E15" s="85"/>
      <c r="F15" s="85"/>
      <c r="G15" s="85"/>
      <c r="H15" s="85"/>
    </row>
    <row r="16" spans="1:17" s="84" customFormat="1" ht="34.5" customHeight="1" x14ac:dyDescent="0.25">
      <c r="A16" s="87"/>
      <c r="B16" s="63">
        <v>1</v>
      </c>
      <c r="C16" s="64" t="s">
        <v>42</v>
      </c>
      <c r="D16" s="90">
        <f>+'[1]ΕΠΙΛΕΞΙΜΟ ΚΟΣΤΟΣ'!D18</f>
        <v>1984000</v>
      </c>
      <c r="E16" s="56"/>
      <c r="F16" s="56"/>
      <c r="G16" s="56"/>
      <c r="H16" s="56"/>
      <c r="J16" s="85"/>
      <c r="K16" s="85"/>
      <c r="L16" s="85"/>
      <c r="M16" s="85"/>
    </row>
    <row r="17" spans="1:13" s="84" customFormat="1" ht="34.5" customHeight="1" thickBot="1" x14ac:dyDescent="0.3">
      <c r="A17" s="87"/>
      <c r="B17" s="63">
        <v>2</v>
      </c>
      <c r="C17" s="64" t="s">
        <v>43</v>
      </c>
      <c r="D17" s="91">
        <f>+D12</f>
        <v>0.99999999578487231</v>
      </c>
      <c r="E17" s="56"/>
      <c r="F17" s="56"/>
      <c r="G17" s="56"/>
      <c r="H17" s="56"/>
      <c r="I17" s="85"/>
      <c r="J17" s="85"/>
      <c r="K17" s="85"/>
      <c r="L17" s="85"/>
      <c r="M17" s="85"/>
    </row>
    <row r="18" spans="1:13" s="84" customFormat="1" ht="34.5" customHeight="1" thickBot="1" x14ac:dyDescent="0.3">
      <c r="A18" s="87"/>
      <c r="B18" s="76">
        <v>3</v>
      </c>
      <c r="C18" s="92" t="s">
        <v>44</v>
      </c>
      <c r="D18" s="93">
        <f>+D16*D17</f>
        <v>1983999.9916371866</v>
      </c>
      <c r="E18" s="56"/>
      <c r="F18" s="94"/>
      <c r="G18" s="56"/>
      <c r="H18" s="56"/>
      <c r="I18" s="85"/>
      <c r="J18" s="85"/>
      <c r="K18" s="85"/>
      <c r="L18" s="85"/>
      <c r="M18" s="85"/>
    </row>
    <row r="19" spans="1:13" ht="9" customHeight="1" x14ac:dyDescent="0.25"/>
    <row r="20" spans="1:13" ht="15" customHeight="1" x14ac:dyDescent="0.25">
      <c r="A20" s="95" t="s">
        <v>15</v>
      </c>
      <c r="E20" s="52"/>
    </row>
    <row r="21" spans="1:13" x14ac:dyDescent="0.25">
      <c r="A21" s="96" t="s">
        <v>16</v>
      </c>
      <c r="B21" s="52" t="s">
        <v>45</v>
      </c>
      <c r="E21" s="52"/>
    </row>
    <row r="22" spans="1:13" x14ac:dyDescent="0.25">
      <c r="B22" s="52" t="s">
        <v>46</v>
      </c>
      <c r="E22" s="52"/>
    </row>
    <row r="23" spans="1:13" x14ac:dyDescent="0.25">
      <c r="A23" s="96" t="s">
        <v>19</v>
      </c>
      <c r="B23" s="97" t="s">
        <v>47</v>
      </c>
      <c r="E23" s="56"/>
    </row>
    <row r="24" spans="1:13" x14ac:dyDescent="0.25">
      <c r="E24" s="98"/>
    </row>
    <row r="28" spans="1:13" x14ac:dyDescent="0.25">
      <c r="B28" s="52"/>
    </row>
  </sheetData>
  <mergeCells count="6">
    <mergeCell ref="D1:E1"/>
    <mergeCell ref="B2:E2"/>
    <mergeCell ref="D4:E4"/>
    <mergeCell ref="D5:E5"/>
    <mergeCell ref="D12:E12"/>
    <mergeCell ref="B14:D14"/>
  </mergeCells>
  <printOptions horizontalCentered="1"/>
  <pageMargins left="0.74803149606299213" right="0.59055118110236227" top="0.47244094488188981" bottom="0.62992125984251968" header="0.47244094488188981" footer="0.15748031496062992"/>
  <pageSetup paperSize="9" scale="95" orientation="landscape" r:id="rId1"/>
  <headerFooter alignWithMargins="0">
    <oddFooter>&amp;R&amp;8&amp;A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Καθορισμένες περιοχές</vt:lpstr>
      </vt:variant>
      <vt:variant>
        <vt:i4>2</vt:i4>
      </vt:variant>
    </vt:vector>
  </HeadingPairs>
  <TitlesOfParts>
    <vt:vector size="5" baseType="lpstr">
      <vt:lpstr>ΤΑΜΕΙΑΚΕΣ ΡΟΕΣ</vt:lpstr>
      <vt:lpstr>ΚΑΘΑΡΑ ΕΣΟΔΑ</vt:lpstr>
      <vt:lpstr>Φύλλο1</vt:lpstr>
      <vt:lpstr>'ΚΑΘΑΡΑ ΕΣΟΔΑ'!Print_Area</vt:lpstr>
      <vt:lpstr>'ΤΑΜΕΙΑΚΕΣ ΡΟΕΣ'!Print_Area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Κουτάντου Χαρά</dc:creator>
  <cp:lastModifiedBy>Κουτάντου Χαρά</cp:lastModifiedBy>
  <dcterms:created xsi:type="dcterms:W3CDTF">2015-06-05T18:19:34Z</dcterms:created>
  <dcterms:modified xsi:type="dcterms:W3CDTF">2022-03-22T07:29:09Z</dcterms:modified>
</cp:coreProperties>
</file>